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420"/>
  </bookViews>
  <sheets>
    <sheet name="招标清单（1标段）" sheetId="4" r:id="rId1"/>
    <sheet name="招标清单(2标段）" sheetId="3" r:id="rId2"/>
  </sheets>
  <calcPr calcId="125725"/>
</workbook>
</file>

<file path=xl/calcChain.xml><?xml version="1.0" encoding="utf-8"?>
<calcChain xmlns="http://schemas.openxmlformats.org/spreadsheetml/2006/main">
  <c r="E23" i="4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3" i="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<sst xmlns="http://schemas.openxmlformats.org/spreadsheetml/2006/main" count="162" uniqueCount="56">
  <si>
    <t>序号</t>
  </si>
  <si>
    <t>项目名称</t>
  </si>
  <si>
    <t>项目特征</t>
  </si>
  <si>
    <t>单位</t>
  </si>
  <si>
    <t>工程数量</t>
  </si>
  <si>
    <t>全费用综合单价</t>
  </si>
  <si>
    <t>合计</t>
  </si>
  <si>
    <t>备注</t>
  </si>
  <si>
    <t>道路挖土方</t>
  </si>
  <si>
    <t>路基土方开挖工作，土方就场地内用于回填消化，综合运距3km,须按照施工图设计要求标高进行</t>
  </si>
  <si>
    <t>m3</t>
  </si>
  <si>
    <t>道路土方回填（含路肩土方回填、整形）</t>
  </si>
  <si>
    <t>施工场地内土方装车、倒运、分层回填、分层碾压、碾压系数按施工图要求,综合运距3km，
回填土方须按照施工图设计标高及要求进行</t>
  </si>
  <si>
    <t>弃方</t>
  </si>
  <si>
    <t>不适用土方场内倒运，包含装车、倒运,综合运距3km；</t>
  </si>
  <si>
    <t>抛石挤淤</t>
  </si>
  <si>
    <t>沟塘放水、毛石倒运、抛石,综合运距3km；</t>
  </si>
  <si>
    <t>毛石 甲供</t>
  </si>
  <si>
    <t>底基层-30cm碎石</t>
  </si>
  <si>
    <t>按施工图纸控制道路定位及标高、基层清理、基层碾压铺设、成品养护</t>
  </si>
  <si>
    <t>碎石 甲供</t>
  </si>
  <si>
    <t>路基碾压</t>
  </si>
  <si>
    <t>按施工图纸控制道路定位及标高、清表、基层清理、碾压，压实系数不小于0.93</t>
  </si>
  <si>
    <t>m2</t>
  </si>
  <si>
    <t>路基处理-路床回填
400mm厚3%石灰土分层回填，分层碾压。</t>
  </si>
  <si>
    <t>按照施工图纸控制定位及标高、施工场地内挖取土、装车、倒运、回填，掺灰、翻拌、分层碾压、清理余土等，综合运距3km；</t>
  </si>
  <si>
    <t>生石灰甲供</t>
  </si>
  <si>
    <t>路基处理-路床回填
250mm厚6%石灰土分层回填，分层碾压。</t>
  </si>
  <si>
    <t>路基处理-路床回填
200mm厚9%石灰土分层回填，分层碾压。</t>
  </si>
  <si>
    <t>石灰的消解、运输</t>
  </si>
  <si>
    <t>挖坑、浇水、消解、运输至施工部位，综合运距3km；，</t>
  </si>
  <si>
    <t>吨</t>
  </si>
  <si>
    <t>路牙铺设</t>
  </si>
  <si>
    <t>1.600*120*80自然面青石道牙
2.20厚1:2.5水泥砂浆           
3.材料倒运，综合运距3km；</t>
  </si>
  <si>
    <t>m</t>
  </si>
  <si>
    <t>路牙
甲供</t>
  </si>
  <si>
    <t>路牙基础垫层</t>
  </si>
  <si>
    <t>1.150厚C20混凝土卧牢
2.商品混凝土</t>
  </si>
  <si>
    <t>上基层16cm厚骨架密实型水泥稳定碎石（水泥碎石配合比为5：95，分铺筑压实）</t>
  </si>
  <si>
    <t>下基层16cm厚骨架密实型水泥稳定碎石（水泥碎石配合比为5：95，分铺筑压实）</t>
  </si>
  <si>
    <t>乳化沥青封层-0.6cmSBS改性乳化沥青封层（不计厚度）</t>
  </si>
  <si>
    <t>控制道路定位及标高、基层清理、喷洒型乳化沥青、成品养护</t>
  </si>
  <si>
    <t>透层油-慢裂型乳化沥青PC-2</t>
  </si>
  <si>
    <t>下面层60mm厚中粒式沥青混凝土AC-16</t>
  </si>
  <si>
    <t>控制道路定位及标高、基层清理、中粒沥青路面摊铺、成品养护</t>
  </si>
  <si>
    <r>
      <t>上面层40mm厚细粒式改性沥青混凝土AC-10（SBS改性剂4.5％～6.5％）</t>
    </r>
    <r>
      <rPr>
        <sz val="10"/>
        <color rgb="FFFF0000"/>
        <rFont val="宋体"/>
        <charset val="134"/>
        <scheme val="minor"/>
      </rPr>
      <t>沥青路面宽度288cm</t>
    </r>
  </si>
  <si>
    <t>控制道路定位及标高、基层清理、细粒沥青路面摊铺（含切割损耗）成品养护</t>
  </si>
  <si>
    <t>粘层油-：PC-3型改性乳化沥青</t>
  </si>
  <si>
    <t>控制道路定位及标高、基层清理、喷洒乳化沥青、养护</t>
  </si>
  <si>
    <r>
      <t>上面层40mm厚细粒式红色改性沥青混凝土AC-10，</t>
    </r>
    <r>
      <rPr>
        <sz val="10"/>
        <color rgb="FFFF0000"/>
        <rFont val="宋体"/>
        <charset val="134"/>
        <scheme val="minor"/>
      </rPr>
      <t>红色沥青路面宽度138cm</t>
    </r>
  </si>
  <si>
    <t>控制道路定位及标高、基层清理、细粒沥青路面摊铺、成品养护</t>
  </si>
  <si>
    <t>陶瓷颗粒防滑路面</t>
  </si>
  <si>
    <t>道路基层的清理；基层底涂的处理(用橡胶刮板均匀刮铺沥固PU801聚氨酯胶水，每平米用量1.5-1.8kg/m2)；抛撒红色陶瓷彩砂（5-6kg/㎡，且抛洒的陶瓷彩砂颗粒要控制在φ1-3mm）；收砂</t>
  </si>
  <si>
    <t>1、全费用综合单价包含完成分部分项工程项目的全部费用价格，其组成包包括但不限于人工费（包括人员加班工资、差旅及窝工费、承包人供应材料保管费等）、材料费、材料运输、卸车及二次搬运费、二次或者多次进出场费、已完工项目成品保护措施费、机械使用费及进出场装卸费、耗材费、试验及工程检测费用、管理费、利润、风险、规费、税金以及夜间照明、防尘、施工便道、脚手架、支架、安全文明（包含标识标牌的制作、购买及安装，绿网的覆盖，现场安全人员管理）、施工排水、赶工等措施费用。交叉施工影响及配合费用，施工人员的食宿费、劳保费用、办公费、生活生产水电费、保险费也包含在报价里。
2、结算量以招标人现场负责人、成本专员、施工员联签的现场计量工程量计算，最终结算以公司内审部审计后金额为准。</t>
  </si>
  <si>
    <t>东平县东平湖（水浒古镇至泰安港老湖码头段）生态防护林建设项目4.5m宽绿道专业分包工程工程量清单（一标段）（K0+000至K4+700）</t>
    <phoneticPr fontId="7" type="noConversion"/>
  </si>
  <si>
    <t>东平县东平湖（水浒古镇至泰安港老湖码头段）生态防护林建设项目4.5m宽绿道专业分包工程工程量清单（二标段）K4+700至K9+000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</si>
</sst>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</font>
    <font>
      <sz val="10.5"/>
      <color theme="1"/>
      <name val="华文仿宋"/>
      <charset val="134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.5"/>
      <name val="华文仿宋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/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76" fontId="3" fillId="2" borderId="5" xfId="1" applyNumberFormat="1" applyFont="1" applyFill="1" applyBorder="1" applyAlignment="1">
      <alignment horizontal="right" vertical="center" wrapText="1"/>
    </xf>
    <xf numFmtId="176" fontId="1" fillId="2" borderId="4" xfId="1" applyNumberFormat="1" applyFont="1" applyFill="1" applyBorder="1" applyAlignment="1">
      <alignment horizontal="center" vertical="center" wrapText="1"/>
    </xf>
    <xf numFmtId="176" fontId="1" fillId="2" borderId="4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176" fontId="3" fillId="0" borderId="5" xfId="1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176" fontId="3" fillId="2" borderId="6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justify"/>
    </xf>
    <xf numFmtId="0" fontId="3" fillId="2" borderId="4" xfId="1" applyFont="1" applyFill="1" applyBorder="1" applyAlignment="1">
      <alignment horizontal="center" vertical="center" wrapText="1"/>
    </xf>
    <xf numFmtId="176" fontId="3" fillId="2" borderId="4" xfId="1" applyNumberFormat="1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176" fontId="10" fillId="2" borderId="5" xfId="1" applyNumberFormat="1" applyFont="1" applyFill="1" applyBorder="1" applyAlignment="1">
      <alignment horizontal="right" vertical="center" wrapText="1"/>
    </xf>
    <xf numFmtId="176" fontId="9" fillId="2" borderId="4" xfId="1" applyNumberFormat="1" applyFont="1" applyFill="1" applyBorder="1" applyAlignment="1">
      <alignment horizontal="center" vertical="center" wrapText="1"/>
    </xf>
    <xf numFmtId="176" fontId="9" fillId="2" borderId="4" xfId="1" applyNumberFormat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176" fontId="10" fillId="0" borderId="5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176" fontId="10" fillId="2" borderId="6" xfId="1" applyNumberFormat="1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justify"/>
    </xf>
    <xf numFmtId="0" fontId="10" fillId="2" borderId="4" xfId="1" applyFont="1" applyFill="1" applyBorder="1" applyAlignment="1">
      <alignment horizontal="center" vertical="center" wrapText="1"/>
    </xf>
    <xf numFmtId="176" fontId="10" fillId="2" borderId="4" xfId="1" applyNumberFormat="1" applyFont="1" applyFill="1" applyBorder="1" applyAlignment="1">
      <alignment horizontal="right" vertical="center" wrapText="1"/>
    </xf>
    <xf numFmtId="0" fontId="10" fillId="2" borderId="4" xfId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left" vertical="center" wrapText="1"/>
    </xf>
    <xf numFmtId="0" fontId="7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N4" sqref="N4"/>
    </sheetView>
  </sheetViews>
  <sheetFormatPr defaultColWidth="9" defaultRowHeight="11.25"/>
  <cols>
    <col min="1" max="1" width="5.5" style="23" customWidth="1"/>
    <col min="2" max="2" width="20.1640625" style="23" customWidth="1"/>
    <col min="3" max="3" width="31.1640625" style="23" customWidth="1"/>
    <col min="4" max="4" width="6.5" style="23" customWidth="1"/>
    <col min="5" max="6" width="11.33203125" style="23" customWidth="1"/>
    <col min="7" max="7" width="14.83203125" style="23" customWidth="1"/>
    <col min="8" max="8" width="8" style="23" customWidth="1"/>
    <col min="9" max="16384" width="9" style="23"/>
  </cols>
  <sheetData>
    <row r="1" spans="1:8" ht="51.95" customHeight="1">
      <c r="A1" s="45" t="s">
        <v>54</v>
      </c>
      <c r="B1" s="45"/>
      <c r="C1" s="45"/>
      <c r="D1" s="45"/>
      <c r="E1" s="45"/>
      <c r="F1" s="45"/>
      <c r="G1" s="45"/>
      <c r="H1" s="45"/>
    </row>
    <row r="2" spans="1:8" ht="39.950000000000003" customHeight="1">
      <c r="A2" s="24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6" t="s">
        <v>7</v>
      </c>
    </row>
    <row r="3" spans="1:8" ht="54.95" customHeight="1">
      <c r="A3" s="27">
        <v>1</v>
      </c>
      <c r="B3" s="28" t="s">
        <v>8</v>
      </c>
      <c r="C3" s="28" t="s">
        <v>9</v>
      </c>
      <c r="D3" s="29" t="s">
        <v>10</v>
      </c>
      <c r="E3" s="30">
        <f>12130/7900*4300</f>
        <v>6602.4050632911394</v>
      </c>
      <c r="F3" s="31"/>
      <c r="G3" s="32"/>
      <c r="H3" s="33"/>
    </row>
    <row r="4" spans="1:8" ht="65.099999999999994" customHeight="1">
      <c r="A4" s="27">
        <v>2</v>
      </c>
      <c r="B4" s="33" t="s">
        <v>11</v>
      </c>
      <c r="C4" s="33" t="s">
        <v>12</v>
      </c>
      <c r="D4" s="29" t="s">
        <v>10</v>
      </c>
      <c r="E4" s="30">
        <f>20839.67/7900*4300</f>
        <v>11343.11151898734</v>
      </c>
      <c r="F4" s="31"/>
      <c r="G4" s="32"/>
      <c r="H4" s="33"/>
    </row>
    <row r="5" spans="1:8" ht="33.950000000000003" customHeight="1">
      <c r="A5" s="27">
        <v>3</v>
      </c>
      <c r="B5" s="33" t="s">
        <v>13</v>
      </c>
      <c r="C5" s="33" t="s">
        <v>14</v>
      </c>
      <c r="D5" s="29" t="s">
        <v>10</v>
      </c>
      <c r="E5" s="30">
        <f>5000/7900*4300</f>
        <v>2721.5189873417721</v>
      </c>
      <c r="F5" s="31"/>
      <c r="G5" s="32"/>
      <c r="H5" s="33"/>
    </row>
    <row r="6" spans="1:8" ht="65.099999999999994" customHeight="1">
      <c r="A6" s="27">
        <v>4</v>
      </c>
      <c r="B6" s="33" t="s">
        <v>15</v>
      </c>
      <c r="C6" s="33" t="s">
        <v>16</v>
      </c>
      <c r="D6" s="27" t="s">
        <v>10</v>
      </c>
      <c r="E6" s="34">
        <f>800*8*0.4/7900*4300</f>
        <v>1393.4177215189873</v>
      </c>
      <c r="F6" s="31"/>
      <c r="G6" s="32"/>
      <c r="H6" s="27" t="s">
        <v>17</v>
      </c>
    </row>
    <row r="7" spans="1:8" ht="65.099999999999994" customHeight="1">
      <c r="A7" s="27">
        <v>5</v>
      </c>
      <c r="B7" s="33" t="s">
        <v>18</v>
      </c>
      <c r="C7" s="33" t="s">
        <v>19</v>
      </c>
      <c r="D7" s="27" t="s">
        <v>10</v>
      </c>
      <c r="E7" s="34">
        <f>1000*7*0.3/7900*4300</f>
        <v>1143.0379746835442</v>
      </c>
      <c r="F7" s="31"/>
      <c r="G7" s="32"/>
      <c r="H7" s="27" t="s">
        <v>20</v>
      </c>
    </row>
    <row r="8" spans="1:8" ht="65.099999999999994" customHeight="1">
      <c r="A8" s="27">
        <v>6</v>
      </c>
      <c r="B8" s="28" t="s">
        <v>21</v>
      </c>
      <c r="C8" s="33" t="s">
        <v>22</v>
      </c>
      <c r="D8" s="27" t="s">
        <v>23</v>
      </c>
      <c r="E8" s="30">
        <f>65765.205/7900*4300</f>
        <v>35796.250822784808</v>
      </c>
      <c r="F8" s="31"/>
      <c r="G8" s="32"/>
      <c r="H8" s="33"/>
    </row>
    <row r="9" spans="1:8" ht="59.25" customHeight="1">
      <c r="A9" s="27">
        <v>7</v>
      </c>
      <c r="B9" s="33" t="s">
        <v>24</v>
      </c>
      <c r="C9" s="33" t="s">
        <v>25</v>
      </c>
      <c r="D9" s="29" t="s">
        <v>10</v>
      </c>
      <c r="E9" s="30">
        <f>24313.197/7900*4300</f>
        <v>13233.765455696202</v>
      </c>
      <c r="F9" s="31"/>
      <c r="G9" s="32"/>
      <c r="H9" s="27" t="s">
        <v>26</v>
      </c>
    </row>
    <row r="10" spans="1:8" ht="54.95" customHeight="1">
      <c r="A10" s="27">
        <v>8</v>
      </c>
      <c r="B10" s="33" t="s">
        <v>27</v>
      </c>
      <c r="C10" s="33" t="s">
        <v>25</v>
      </c>
      <c r="D10" s="29" t="s">
        <v>10</v>
      </c>
      <c r="E10" s="30">
        <f>13312.4718/7900*4300</f>
        <v>7246.0289544303796</v>
      </c>
      <c r="F10" s="31"/>
      <c r="G10" s="32"/>
      <c r="H10" s="27" t="s">
        <v>26</v>
      </c>
    </row>
    <row r="11" spans="1:8" ht="69.95" customHeight="1">
      <c r="A11" s="27">
        <v>9</v>
      </c>
      <c r="B11" s="33" t="s">
        <v>28</v>
      </c>
      <c r="C11" s="33" t="s">
        <v>25</v>
      </c>
      <c r="D11" s="29" t="s">
        <v>10</v>
      </c>
      <c r="E11" s="30">
        <f>9565.848/7900*4300</f>
        <v>5206.7273924050623</v>
      </c>
      <c r="F11" s="31"/>
      <c r="G11" s="32"/>
      <c r="H11" s="27" t="s">
        <v>26</v>
      </c>
    </row>
    <row r="12" spans="1:8" ht="36.75" customHeight="1">
      <c r="A12" s="27">
        <v>10</v>
      </c>
      <c r="B12" s="35" t="s">
        <v>29</v>
      </c>
      <c r="C12" s="33" t="s">
        <v>30</v>
      </c>
      <c r="D12" s="29" t="s">
        <v>31</v>
      </c>
      <c r="E12" s="30">
        <f>4017.9/7900*4300</f>
        <v>2186.9582278481016</v>
      </c>
      <c r="F12" s="31"/>
      <c r="G12" s="32"/>
      <c r="H12" s="27" t="s">
        <v>26</v>
      </c>
    </row>
    <row r="13" spans="1:8" ht="36.75" customHeight="1">
      <c r="A13" s="27">
        <v>11</v>
      </c>
      <c r="B13" s="33" t="s">
        <v>32</v>
      </c>
      <c r="C13" s="33" t="s">
        <v>33</v>
      </c>
      <c r="D13" s="27" t="s">
        <v>34</v>
      </c>
      <c r="E13" s="30">
        <f>15943.08/7900*4300</f>
        <v>8677.8789873417718</v>
      </c>
      <c r="F13" s="31"/>
      <c r="G13" s="32"/>
      <c r="H13" s="27" t="s">
        <v>35</v>
      </c>
    </row>
    <row r="14" spans="1:8" ht="36.75" customHeight="1">
      <c r="A14" s="27">
        <v>12</v>
      </c>
      <c r="B14" s="33" t="s">
        <v>36</v>
      </c>
      <c r="C14" s="33" t="s">
        <v>37</v>
      </c>
      <c r="D14" s="27" t="s">
        <v>10</v>
      </c>
      <c r="E14" s="30">
        <f>542.06472/7900*4300</f>
        <v>295.04788556962023</v>
      </c>
      <c r="F14" s="31"/>
      <c r="G14" s="32"/>
      <c r="H14" s="33"/>
    </row>
    <row r="15" spans="1:8" ht="78" customHeight="1">
      <c r="A15" s="27">
        <v>13</v>
      </c>
      <c r="B15" s="28" t="s">
        <v>38</v>
      </c>
      <c r="C15" s="33" t="s">
        <v>19</v>
      </c>
      <c r="D15" s="27" t="s">
        <v>23</v>
      </c>
      <c r="E15" s="30">
        <f>(22988.1+11000.73)/7900*4300</f>
        <v>18500.249240506328</v>
      </c>
      <c r="F15" s="31"/>
      <c r="G15" s="32"/>
      <c r="H15" s="33"/>
    </row>
    <row r="16" spans="1:8" ht="78" customHeight="1">
      <c r="A16" s="27">
        <v>14</v>
      </c>
      <c r="B16" s="28" t="s">
        <v>39</v>
      </c>
      <c r="C16" s="33" t="s">
        <v>19</v>
      </c>
      <c r="D16" s="27" t="s">
        <v>23</v>
      </c>
      <c r="E16" s="30">
        <f>37466.24/7900*4300</f>
        <v>20393.016708860756</v>
      </c>
      <c r="F16" s="31"/>
      <c r="G16" s="32"/>
      <c r="H16" s="33"/>
    </row>
    <row r="17" spans="1:8" ht="69" customHeight="1">
      <c r="A17" s="27">
        <v>15</v>
      </c>
      <c r="B17" s="28" t="s">
        <v>40</v>
      </c>
      <c r="C17" s="28" t="s">
        <v>41</v>
      </c>
      <c r="D17" s="27" t="s">
        <v>23</v>
      </c>
      <c r="E17" s="30">
        <f>(22988.1+11000.73)/7900*4300</f>
        <v>18500.249240506328</v>
      </c>
      <c r="F17" s="31"/>
      <c r="G17" s="32"/>
      <c r="H17" s="33"/>
    </row>
    <row r="18" spans="1:8" ht="69" customHeight="1">
      <c r="A18" s="27">
        <v>16</v>
      </c>
      <c r="B18" s="28" t="s">
        <v>42</v>
      </c>
      <c r="C18" s="28" t="s">
        <v>41</v>
      </c>
      <c r="D18" s="27" t="s">
        <v>23</v>
      </c>
      <c r="E18" s="30">
        <f>(22988.1+11000.73)/7900*4300</f>
        <v>18500.249240506328</v>
      </c>
      <c r="F18" s="31"/>
      <c r="G18" s="32"/>
      <c r="H18" s="33"/>
    </row>
    <row r="19" spans="1:8" ht="69" customHeight="1">
      <c r="A19" s="27">
        <v>17</v>
      </c>
      <c r="B19" s="28" t="s">
        <v>43</v>
      </c>
      <c r="C19" s="28" t="s">
        <v>44</v>
      </c>
      <c r="D19" s="27" t="s">
        <v>23</v>
      </c>
      <c r="E19" s="30">
        <f>(22988.1+11000.73)/7900*4300</f>
        <v>18500.249240506328</v>
      </c>
      <c r="F19" s="31"/>
      <c r="G19" s="32"/>
      <c r="H19" s="33"/>
    </row>
    <row r="20" spans="1:8" ht="69" customHeight="1">
      <c r="A20" s="27">
        <v>18</v>
      </c>
      <c r="B20" s="36" t="s">
        <v>45</v>
      </c>
      <c r="C20" s="37" t="s">
        <v>46</v>
      </c>
      <c r="D20" s="27" t="s">
        <v>23</v>
      </c>
      <c r="E20" s="30">
        <f>22988.1/7900*4300</f>
        <v>12512.510126582278</v>
      </c>
      <c r="F20" s="31"/>
      <c r="G20" s="32"/>
      <c r="H20" s="33"/>
    </row>
    <row r="21" spans="1:8" ht="69" customHeight="1">
      <c r="A21" s="27">
        <v>19</v>
      </c>
      <c r="B21" s="37" t="s">
        <v>47</v>
      </c>
      <c r="C21" s="37" t="s">
        <v>48</v>
      </c>
      <c r="D21" s="27" t="s">
        <v>23</v>
      </c>
      <c r="E21" s="30">
        <f>(22988.1+11000.73)/7900*4300</f>
        <v>18500.249240506328</v>
      </c>
      <c r="F21" s="31"/>
      <c r="G21" s="32"/>
      <c r="H21" s="33"/>
    </row>
    <row r="22" spans="1:8" ht="69" customHeight="1">
      <c r="A22" s="27">
        <v>20</v>
      </c>
      <c r="B22" s="37" t="s">
        <v>49</v>
      </c>
      <c r="C22" s="37" t="s">
        <v>50</v>
      </c>
      <c r="D22" s="27" t="s">
        <v>23</v>
      </c>
      <c r="E22" s="30">
        <f>11000.73/7900*4300</f>
        <v>5987.7391139240499</v>
      </c>
      <c r="F22" s="31"/>
      <c r="G22" s="32"/>
      <c r="H22" s="33"/>
    </row>
    <row r="23" spans="1:8" ht="87.95" customHeight="1">
      <c r="A23" s="27">
        <v>21</v>
      </c>
      <c r="B23" s="37" t="s">
        <v>51</v>
      </c>
      <c r="C23" s="37" t="s">
        <v>52</v>
      </c>
      <c r="D23" s="27" t="s">
        <v>23</v>
      </c>
      <c r="E23" s="38">
        <f>800/7900*4300</f>
        <v>435.44303797468353</v>
      </c>
      <c r="F23" s="31"/>
      <c r="G23" s="32"/>
      <c r="H23" s="33"/>
    </row>
    <row r="24" spans="1:8" ht="36.75" customHeight="1">
      <c r="A24" s="27">
        <v>22</v>
      </c>
      <c r="B24" s="37" t="s">
        <v>6</v>
      </c>
      <c r="C24" s="39"/>
      <c r="D24" s="40"/>
      <c r="E24" s="41"/>
      <c r="F24" s="41"/>
      <c r="G24" s="41"/>
      <c r="H24" s="42"/>
    </row>
    <row r="25" spans="1:8" s="43" customFormat="1" ht="78.95" customHeight="1">
      <c r="A25" s="46" t="s">
        <v>53</v>
      </c>
      <c r="B25" s="46"/>
      <c r="C25" s="46"/>
      <c r="D25" s="46"/>
      <c r="E25" s="46"/>
      <c r="F25" s="46"/>
      <c r="G25" s="46"/>
      <c r="H25" s="46"/>
    </row>
    <row r="26" spans="1:8" s="43" customFormat="1" ht="27.95" customHeight="1">
      <c r="A26" s="44"/>
      <c r="B26" s="47"/>
      <c r="C26" s="47"/>
      <c r="D26" s="48"/>
      <c r="E26" s="48"/>
      <c r="F26" s="47"/>
      <c r="G26" s="47"/>
    </row>
  </sheetData>
  <mergeCells count="3">
    <mergeCell ref="A1:H1"/>
    <mergeCell ref="A25:H25"/>
    <mergeCell ref="B26:G26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J5" sqref="J5"/>
    </sheetView>
  </sheetViews>
  <sheetFormatPr defaultColWidth="9" defaultRowHeight="11.25"/>
  <cols>
    <col min="1" max="1" width="5.5" style="2" customWidth="1"/>
    <col min="2" max="2" width="20.1640625" style="2" customWidth="1"/>
    <col min="3" max="3" width="31.1640625" style="2" customWidth="1"/>
    <col min="4" max="4" width="6.5" style="2" customWidth="1"/>
    <col min="5" max="6" width="11.33203125" style="2" customWidth="1"/>
    <col min="7" max="7" width="14.83203125" style="2" customWidth="1"/>
    <col min="8" max="8" width="8" style="2" customWidth="1"/>
    <col min="9" max="9" width="9" style="2"/>
    <col min="10" max="11" width="12.83203125" style="2"/>
    <col min="12" max="16384" width="9" style="2"/>
  </cols>
  <sheetData>
    <row r="1" spans="1:8" ht="51.95" customHeight="1">
      <c r="A1" s="49" t="s">
        <v>55</v>
      </c>
      <c r="B1" s="49"/>
      <c r="C1" s="49"/>
      <c r="D1" s="49"/>
      <c r="E1" s="49"/>
      <c r="F1" s="49"/>
      <c r="G1" s="49"/>
      <c r="H1" s="49"/>
    </row>
    <row r="2" spans="1:8" ht="39.950000000000003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8" ht="54.95" customHeight="1">
      <c r="A3" s="6">
        <v>1</v>
      </c>
      <c r="B3" s="7" t="s">
        <v>8</v>
      </c>
      <c r="C3" s="7" t="s">
        <v>9</v>
      </c>
      <c r="D3" s="8" t="s">
        <v>10</v>
      </c>
      <c r="E3" s="9">
        <f>12130/7900*3600</f>
        <v>5527.5949367088597</v>
      </c>
      <c r="F3" s="10"/>
      <c r="G3" s="11"/>
      <c r="H3" s="12"/>
    </row>
    <row r="4" spans="1:8" ht="65.099999999999994" customHeight="1">
      <c r="A4" s="6">
        <v>2</v>
      </c>
      <c r="B4" s="12" t="s">
        <v>11</v>
      </c>
      <c r="C4" s="12" t="s">
        <v>12</v>
      </c>
      <c r="D4" s="8" t="s">
        <v>10</v>
      </c>
      <c r="E4" s="9">
        <f>20839.67/7900*3600</f>
        <v>9496.5584810126602</v>
      </c>
      <c r="F4" s="10"/>
      <c r="G4" s="11"/>
      <c r="H4" s="12"/>
    </row>
    <row r="5" spans="1:8" ht="33.950000000000003" customHeight="1">
      <c r="A5" s="6">
        <v>3</v>
      </c>
      <c r="B5" s="12" t="s">
        <v>13</v>
      </c>
      <c r="C5" s="12" t="s">
        <v>14</v>
      </c>
      <c r="D5" s="8" t="s">
        <v>10</v>
      </c>
      <c r="E5" s="9">
        <f>5000/7900*3600</f>
        <v>2278.4810126582302</v>
      </c>
      <c r="F5" s="10"/>
      <c r="G5" s="11"/>
      <c r="H5" s="12"/>
    </row>
    <row r="6" spans="1:8" ht="65.099999999999994" customHeight="1">
      <c r="A6" s="6">
        <v>4</v>
      </c>
      <c r="B6" s="12" t="s">
        <v>15</v>
      </c>
      <c r="C6" s="12" t="s">
        <v>16</v>
      </c>
      <c r="D6" s="6" t="s">
        <v>10</v>
      </c>
      <c r="E6" s="13">
        <f>800*8*0.4/7900*3600</f>
        <v>1166.58227848101</v>
      </c>
      <c r="F6" s="10"/>
      <c r="G6" s="11"/>
      <c r="H6" s="6" t="s">
        <v>17</v>
      </c>
    </row>
    <row r="7" spans="1:8" ht="65.099999999999994" customHeight="1">
      <c r="A7" s="6">
        <v>5</v>
      </c>
      <c r="B7" s="12" t="s">
        <v>18</v>
      </c>
      <c r="C7" s="12" t="s">
        <v>19</v>
      </c>
      <c r="D7" s="6" t="s">
        <v>10</v>
      </c>
      <c r="E7" s="13">
        <f>1000*7*0.3/7900*3600</f>
        <v>956.96202531645599</v>
      </c>
      <c r="F7" s="10"/>
      <c r="G7" s="11"/>
      <c r="H7" s="6" t="s">
        <v>20</v>
      </c>
    </row>
    <row r="8" spans="1:8" ht="65.099999999999994" customHeight="1">
      <c r="A8" s="6">
        <v>6</v>
      </c>
      <c r="B8" s="7" t="s">
        <v>21</v>
      </c>
      <c r="C8" s="12" t="s">
        <v>22</v>
      </c>
      <c r="D8" s="6" t="s">
        <v>23</v>
      </c>
      <c r="E8" s="9">
        <f>65765.205/7900*3600</f>
        <v>29968.954177215201</v>
      </c>
      <c r="F8" s="10"/>
      <c r="G8" s="11"/>
      <c r="H8" s="12"/>
    </row>
    <row r="9" spans="1:8" ht="59.25" customHeight="1">
      <c r="A9" s="6">
        <v>7</v>
      </c>
      <c r="B9" s="12" t="s">
        <v>24</v>
      </c>
      <c r="C9" s="12" t="s">
        <v>25</v>
      </c>
      <c r="D9" s="8" t="s">
        <v>10</v>
      </c>
      <c r="E9" s="9">
        <f>24313.197/7900*3600</f>
        <v>11079.431544303799</v>
      </c>
      <c r="F9" s="10"/>
      <c r="G9" s="11"/>
      <c r="H9" s="6" t="s">
        <v>26</v>
      </c>
    </row>
    <row r="10" spans="1:8" ht="54.95" customHeight="1">
      <c r="A10" s="6">
        <v>8</v>
      </c>
      <c r="B10" s="12" t="s">
        <v>27</v>
      </c>
      <c r="C10" s="12" t="s">
        <v>25</v>
      </c>
      <c r="D10" s="8" t="s">
        <v>10</v>
      </c>
      <c r="E10" s="9">
        <f>13312.4718/7900*3600</f>
        <v>6066.4428455696197</v>
      </c>
      <c r="F10" s="10"/>
      <c r="G10" s="11"/>
      <c r="H10" s="6" t="s">
        <v>26</v>
      </c>
    </row>
    <row r="11" spans="1:8" ht="69.95" customHeight="1">
      <c r="A11" s="6">
        <v>9</v>
      </c>
      <c r="B11" s="12" t="s">
        <v>28</v>
      </c>
      <c r="C11" s="12" t="s">
        <v>25</v>
      </c>
      <c r="D11" s="8" t="s">
        <v>10</v>
      </c>
      <c r="E11" s="9">
        <f>9565.848/7900*3600</f>
        <v>4359.1206075949403</v>
      </c>
      <c r="F11" s="10"/>
      <c r="G11" s="11"/>
      <c r="H11" s="6" t="s">
        <v>26</v>
      </c>
    </row>
    <row r="12" spans="1:8" ht="36.75" customHeight="1">
      <c r="A12" s="6">
        <v>10</v>
      </c>
      <c r="B12" s="14" t="s">
        <v>29</v>
      </c>
      <c r="C12" s="12" t="s">
        <v>30</v>
      </c>
      <c r="D12" s="8" t="s">
        <v>31</v>
      </c>
      <c r="E12" s="9">
        <f>4017.9/7900*3600</f>
        <v>1830.9417721519001</v>
      </c>
      <c r="F12" s="10"/>
      <c r="G12" s="11"/>
      <c r="H12" s="6" t="s">
        <v>26</v>
      </c>
    </row>
    <row r="13" spans="1:8" ht="36.75" customHeight="1">
      <c r="A13" s="6">
        <v>11</v>
      </c>
      <c r="B13" s="12" t="s">
        <v>32</v>
      </c>
      <c r="C13" s="12" t="s">
        <v>33</v>
      </c>
      <c r="D13" s="6" t="s">
        <v>34</v>
      </c>
      <c r="E13" s="9">
        <f>15943.08/7900*3600</f>
        <v>7265.20101265823</v>
      </c>
      <c r="F13" s="10"/>
      <c r="G13" s="11"/>
      <c r="H13" s="6" t="s">
        <v>35</v>
      </c>
    </row>
    <row r="14" spans="1:8" ht="36.75" customHeight="1">
      <c r="A14" s="6">
        <v>12</v>
      </c>
      <c r="B14" s="12" t="s">
        <v>36</v>
      </c>
      <c r="C14" s="12" t="s">
        <v>37</v>
      </c>
      <c r="D14" s="6" t="s">
        <v>10</v>
      </c>
      <c r="E14" s="9">
        <f>542.06472/7900*3600</f>
        <v>247.01683443037999</v>
      </c>
      <c r="F14" s="10"/>
      <c r="G14" s="11"/>
      <c r="H14" s="12"/>
    </row>
    <row r="15" spans="1:8" ht="78" customHeight="1">
      <c r="A15" s="6">
        <v>13</v>
      </c>
      <c r="B15" s="7" t="s">
        <v>38</v>
      </c>
      <c r="C15" s="12" t="s">
        <v>19</v>
      </c>
      <c r="D15" s="6" t="s">
        <v>23</v>
      </c>
      <c r="E15" s="9">
        <f t="shared" ref="E15:E19" si="0">(22988.1+11000.73)/7900*3600</f>
        <v>15488.5807594937</v>
      </c>
      <c r="F15" s="10"/>
      <c r="G15" s="11"/>
      <c r="H15" s="12"/>
    </row>
    <row r="16" spans="1:8" ht="78" customHeight="1">
      <c r="A16" s="6">
        <v>14</v>
      </c>
      <c r="B16" s="7" t="s">
        <v>39</v>
      </c>
      <c r="C16" s="12" t="s">
        <v>19</v>
      </c>
      <c r="D16" s="6" t="s">
        <v>23</v>
      </c>
      <c r="E16" s="9">
        <f>37466.24/7900*3600</f>
        <v>17073.223291139198</v>
      </c>
      <c r="F16" s="10"/>
      <c r="G16" s="11"/>
      <c r="H16" s="12"/>
    </row>
    <row r="17" spans="1:8" ht="69" customHeight="1">
      <c r="A17" s="6">
        <v>15</v>
      </c>
      <c r="B17" s="7" t="s">
        <v>40</v>
      </c>
      <c r="C17" s="7" t="s">
        <v>41</v>
      </c>
      <c r="D17" s="6" t="s">
        <v>23</v>
      </c>
      <c r="E17" s="9">
        <f t="shared" si="0"/>
        <v>15488.5807594937</v>
      </c>
      <c r="F17" s="10"/>
      <c r="G17" s="11"/>
      <c r="H17" s="12"/>
    </row>
    <row r="18" spans="1:8" ht="69" customHeight="1">
      <c r="A18" s="6">
        <v>16</v>
      </c>
      <c r="B18" s="7" t="s">
        <v>42</v>
      </c>
      <c r="C18" s="7" t="s">
        <v>41</v>
      </c>
      <c r="D18" s="6" t="s">
        <v>23</v>
      </c>
      <c r="E18" s="9">
        <f t="shared" si="0"/>
        <v>15488.5807594937</v>
      </c>
      <c r="F18" s="10"/>
      <c r="G18" s="11"/>
      <c r="H18" s="12"/>
    </row>
    <row r="19" spans="1:8" ht="69" customHeight="1">
      <c r="A19" s="6">
        <v>17</v>
      </c>
      <c r="B19" s="7" t="s">
        <v>43</v>
      </c>
      <c r="C19" s="7" t="s">
        <v>44</v>
      </c>
      <c r="D19" s="6" t="s">
        <v>23</v>
      </c>
      <c r="E19" s="9">
        <f t="shared" si="0"/>
        <v>15488.5807594937</v>
      </c>
      <c r="F19" s="10"/>
      <c r="G19" s="11"/>
      <c r="H19" s="12"/>
    </row>
    <row r="20" spans="1:8" ht="69" customHeight="1">
      <c r="A20" s="6">
        <v>18</v>
      </c>
      <c r="B20" s="15" t="s">
        <v>45</v>
      </c>
      <c r="C20" s="16" t="s">
        <v>46</v>
      </c>
      <c r="D20" s="6" t="s">
        <v>23</v>
      </c>
      <c r="E20" s="9">
        <f>22988.1/7900*3600</f>
        <v>10475.589873417701</v>
      </c>
      <c r="F20" s="10"/>
      <c r="G20" s="11"/>
      <c r="H20" s="12"/>
    </row>
    <row r="21" spans="1:8" ht="69" customHeight="1">
      <c r="A21" s="6">
        <v>19</v>
      </c>
      <c r="B21" s="16" t="s">
        <v>47</v>
      </c>
      <c r="C21" s="16" t="s">
        <v>48</v>
      </c>
      <c r="D21" s="6" t="s">
        <v>23</v>
      </c>
      <c r="E21" s="9">
        <f>(22988.1+11000.73)/7900*3600</f>
        <v>15488.5807594937</v>
      </c>
      <c r="F21" s="10"/>
      <c r="G21" s="11"/>
      <c r="H21" s="12"/>
    </row>
    <row r="22" spans="1:8" ht="69" customHeight="1">
      <c r="A22" s="6">
        <v>20</v>
      </c>
      <c r="B22" s="16" t="s">
        <v>49</v>
      </c>
      <c r="C22" s="16" t="s">
        <v>50</v>
      </c>
      <c r="D22" s="6" t="s">
        <v>23</v>
      </c>
      <c r="E22" s="9">
        <f>11000.73/7900*3600</f>
        <v>5012.9908860759497</v>
      </c>
      <c r="F22" s="10"/>
      <c r="G22" s="11"/>
      <c r="H22" s="12"/>
    </row>
    <row r="23" spans="1:8" ht="87.95" customHeight="1">
      <c r="A23" s="6">
        <v>21</v>
      </c>
      <c r="B23" s="16" t="s">
        <v>51</v>
      </c>
      <c r="C23" s="16" t="s">
        <v>52</v>
      </c>
      <c r="D23" s="6" t="s">
        <v>23</v>
      </c>
      <c r="E23" s="17">
        <f>800/7900*3600</f>
        <v>364.55696202531601</v>
      </c>
      <c r="F23" s="10"/>
      <c r="G23" s="11"/>
      <c r="H23" s="12"/>
    </row>
    <row r="24" spans="1:8" ht="36.75" customHeight="1">
      <c r="A24" s="6">
        <v>22</v>
      </c>
      <c r="B24" s="16" t="s">
        <v>6</v>
      </c>
      <c r="C24" s="18"/>
      <c r="D24" s="19"/>
      <c r="E24" s="20"/>
      <c r="F24" s="20"/>
      <c r="G24" s="20"/>
      <c r="H24" s="21"/>
    </row>
    <row r="25" spans="1:8" s="1" customFormat="1" ht="78.95" customHeight="1">
      <c r="A25" s="50" t="s">
        <v>53</v>
      </c>
      <c r="B25" s="50"/>
      <c r="C25" s="50"/>
      <c r="D25" s="50"/>
      <c r="E25" s="50"/>
      <c r="F25" s="50"/>
      <c r="G25" s="50"/>
      <c r="H25" s="50"/>
    </row>
    <row r="26" spans="1:8" s="1" customFormat="1" ht="27.95" customHeight="1">
      <c r="A26" s="22"/>
      <c r="B26" s="51"/>
      <c r="C26" s="51"/>
      <c r="D26" s="52"/>
      <c r="E26" s="52"/>
      <c r="F26" s="51"/>
      <c r="G26" s="51"/>
    </row>
  </sheetData>
  <mergeCells count="3">
    <mergeCell ref="A1:H1"/>
    <mergeCell ref="A25:H25"/>
    <mergeCell ref="B26:G26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招标清单（1标段）</vt:lpstr>
      <vt:lpstr>招标清单(2标段）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2020-02-21T08:57:00Z</cp:lastPrinted>
  <dcterms:created xsi:type="dcterms:W3CDTF">2020-02-21T16:54:00Z</dcterms:created>
  <dcterms:modified xsi:type="dcterms:W3CDTF">2020-02-25T08:01:56Z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