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第四届绿博会游客服务中心、花园餐厅、都匀台酒店工程暖通设备采购、安装专业分包\设备采购清单、安装专业分包项目部申请资料\设备采购清单、安装专业分包清单\"/>
    </mc:Choice>
  </mc:AlternateContent>
  <bookViews>
    <workbookView xWindow="0" yWindow="0" windowWidth="20535" windowHeight="9120" tabRatio="862"/>
  </bookViews>
  <sheets>
    <sheet name="报价汇总表" sheetId="4" r:id="rId1"/>
    <sheet name="游客中心空调" sheetId="3" r:id="rId2"/>
    <sheet name="花园餐厅空调" sheetId="5" r:id="rId3"/>
    <sheet name="都匀台" sheetId="6" r:id="rId4"/>
  </sheets>
  <definedNames>
    <definedName name="_xlnm._FilterDatabase" localSheetId="3" hidden="1">都匀台!$A$3:$L$89</definedName>
    <definedName name="_xlnm._FilterDatabase" localSheetId="2" hidden="1">花园餐厅空调!$A$3:$L$42</definedName>
    <definedName name="_xlnm._FilterDatabase" localSheetId="1" hidden="1">游客中心空调!$A$3:$L$48</definedName>
    <definedName name="_xlnm.Print_Titles" localSheetId="2">花园餐厅空调!$1:$4</definedName>
    <definedName name="_xlnm.Print_Titles" localSheetId="1">游客中心空调!$1:$4</definedName>
  </definedNames>
  <calcPr calcId="152511"/>
</workbook>
</file>

<file path=xl/calcChain.xml><?xml version="1.0" encoding="utf-8"?>
<calcChain xmlns="http://schemas.openxmlformats.org/spreadsheetml/2006/main">
  <c r="F81" i="6" l="1"/>
  <c r="F80" i="6"/>
  <c r="F78" i="6"/>
  <c r="F71" i="6"/>
  <c r="F70" i="6"/>
  <c r="F69" i="6"/>
  <c r="F68" i="6"/>
  <c r="F67" i="6"/>
  <c r="F66" i="6"/>
  <c r="F58" i="6"/>
  <c r="F51" i="6"/>
  <c r="F50" i="6"/>
  <c r="F49" i="6"/>
  <c r="F48" i="6"/>
  <c r="F47" i="6"/>
  <c r="F46" i="6"/>
  <c r="F42" i="6"/>
  <c r="F41" i="6"/>
  <c r="F38" i="6"/>
  <c r="F35" i="6"/>
  <c r="O32" i="6"/>
  <c r="F31" i="6"/>
  <c r="F30" i="6"/>
  <c r="F26" i="6"/>
  <c r="F24" i="6"/>
  <c r="F23" i="6"/>
  <c r="F20" i="6"/>
  <c r="F9" i="6"/>
  <c r="I35" i="5"/>
  <c r="F35" i="5"/>
  <c r="J35" i="5" s="1"/>
  <c r="I34" i="5"/>
  <c r="J34" i="5" s="1"/>
  <c r="F34" i="5"/>
  <c r="J33" i="5"/>
  <c r="I33" i="5"/>
  <c r="J32" i="5"/>
  <c r="I32" i="5"/>
  <c r="I31" i="5"/>
  <c r="F31" i="5"/>
  <c r="J31" i="5" s="1"/>
  <c r="I30" i="5"/>
  <c r="J30" i="5" s="1"/>
  <c r="I29" i="5"/>
  <c r="J29" i="5" s="1"/>
  <c r="I28" i="5"/>
  <c r="J28" i="5" s="1"/>
  <c r="F28" i="5"/>
  <c r="I27" i="5"/>
  <c r="F27" i="5"/>
  <c r="J27" i="5" s="1"/>
  <c r="I26" i="5"/>
  <c r="J26" i="5" s="1"/>
  <c r="I25" i="5"/>
  <c r="J25" i="5" s="1"/>
  <c r="F25" i="5"/>
  <c r="I24" i="5"/>
  <c r="F24" i="5"/>
  <c r="J24" i="5" s="1"/>
  <c r="O23" i="5"/>
  <c r="I23" i="5"/>
  <c r="F23" i="5"/>
  <c r="J23" i="5" s="1"/>
  <c r="I22" i="5"/>
  <c r="J22" i="5" s="1"/>
  <c r="F22" i="5"/>
  <c r="I21" i="5"/>
  <c r="F21" i="5"/>
  <c r="J21" i="5" s="1"/>
  <c r="I20" i="5"/>
  <c r="J20" i="5" s="1"/>
  <c r="I19" i="5"/>
  <c r="J19" i="5" s="1"/>
  <c r="I18" i="5"/>
  <c r="J18" i="5" s="1"/>
  <c r="I17" i="5"/>
  <c r="J17" i="5" s="1"/>
  <c r="F17" i="5"/>
  <c r="I16" i="5"/>
  <c r="F16" i="5"/>
  <c r="J16" i="5" s="1"/>
  <c r="I15" i="5"/>
  <c r="J15" i="5" s="1"/>
  <c r="I14" i="5"/>
  <c r="J14" i="5" s="1"/>
  <c r="F14" i="5"/>
  <c r="J13" i="5"/>
  <c r="I13" i="5"/>
  <c r="I12" i="5"/>
  <c r="F12" i="5"/>
  <c r="J12" i="5" s="1"/>
  <c r="I11" i="5"/>
  <c r="J11" i="5" s="1"/>
  <c r="I10" i="5"/>
  <c r="J10" i="5" s="1"/>
  <c r="I9" i="5"/>
  <c r="J9" i="5" s="1"/>
  <c r="F9" i="5"/>
  <c r="I8" i="5"/>
  <c r="F8" i="5"/>
  <c r="J8" i="5" s="1"/>
  <c r="I7" i="5"/>
  <c r="J7" i="5" s="1"/>
  <c r="F7" i="5"/>
  <c r="I41" i="3"/>
  <c r="J41" i="3" s="1"/>
  <c r="F41" i="3"/>
  <c r="I40" i="3"/>
  <c r="F40" i="3"/>
  <c r="J40" i="3" s="1"/>
  <c r="I39" i="3"/>
  <c r="J39" i="3" s="1"/>
  <c r="I38" i="3"/>
  <c r="J38" i="3" s="1"/>
  <c r="I37" i="3"/>
  <c r="J37" i="3" s="1"/>
  <c r="F37" i="3"/>
  <c r="I36" i="3"/>
  <c r="F36" i="3"/>
  <c r="J36" i="3" s="1"/>
  <c r="I35" i="3"/>
  <c r="J35" i="3" s="1"/>
  <c r="I34" i="3"/>
  <c r="J34" i="3" s="1"/>
  <c r="F34" i="3"/>
  <c r="I33" i="3"/>
  <c r="F33" i="3"/>
  <c r="J33" i="3" s="1"/>
  <c r="I32" i="3"/>
  <c r="J32" i="3" s="1"/>
  <c r="F32" i="3"/>
  <c r="I31" i="3"/>
  <c r="F31" i="3"/>
  <c r="J31" i="3" s="1"/>
  <c r="I30" i="3"/>
  <c r="J30" i="3" s="1"/>
  <c r="F30" i="3"/>
  <c r="I29" i="3"/>
  <c r="F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F24" i="3"/>
  <c r="I23" i="3"/>
  <c r="F23" i="3"/>
  <c r="J23" i="3" s="1"/>
  <c r="I22" i="3"/>
  <c r="J22" i="3" s="1"/>
  <c r="F22" i="3"/>
  <c r="I21" i="3"/>
  <c r="F21" i="3"/>
  <c r="J21" i="3" s="1"/>
  <c r="I20" i="3"/>
  <c r="J20" i="3" s="1"/>
  <c r="I19" i="3"/>
  <c r="J19" i="3" s="1"/>
  <c r="F19" i="3"/>
  <c r="J18" i="3"/>
  <c r="I18" i="3"/>
  <c r="J17" i="3"/>
  <c r="I17" i="3"/>
  <c r="I16" i="3"/>
  <c r="F16" i="3"/>
  <c r="J16" i="3" s="1"/>
  <c r="I15" i="3"/>
  <c r="J15" i="3" s="1"/>
  <c r="I14" i="3"/>
  <c r="J14" i="3" s="1"/>
  <c r="F14" i="3"/>
  <c r="J13" i="3"/>
  <c r="I13" i="3"/>
  <c r="I12" i="3"/>
  <c r="F12" i="3"/>
  <c r="J12" i="3" s="1"/>
  <c r="I11" i="3"/>
  <c r="J11" i="3" s="1"/>
  <c r="I10" i="3"/>
  <c r="J10" i="3" s="1"/>
  <c r="F10" i="3"/>
  <c r="J9" i="3"/>
  <c r="I9" i="3"/>
  <c r="J8" i="3"/>
  <c r="I8" i="3"/>
  <c r="J7" i="3"/>
  <c r="J42" i="3" s="1"/>
  <c r="I7" i="3"/>
  <c r="J36" i="5" l="1"/>
</calcChain>
</file>

<file path=xl/sharedStrings.xml><?xml version="1.0" encoding="utf-8"?>
<sst xmlns="http://schemas.openxmlformats.org/spreadsheetml/2006/main" count="848" uniqueCount="189">
  <si>
    <t>投标报价汇总表</t>
  </si>
  <si>
    <t>工程名称：第四届中国绿化博览会游客服务中心、花园餐厅、都匀台暖通专业分包工程</t>
  </si>
  <si>
    <t>序号</t>
  </si>
  <si>
    <t>项目名称</t>
  </si>
  <si>
    <t>投标总价</t>
  </si>
  <si>
    <t>备注</t>
  </si>
  <si>
    <t>一</t>
  </si>
  <si>
    <t>游客服务中心</t>
  </si>
  <si>
    <t>VRV空调工程</t>
  </si>
  <si>
    <t>二</t>
  </si>
  <si>
    <t>花园餐厅</t>
  </si>
  <si>
    <t>三</t>
  </si>
  <si>
    <t>都匀台</t>
  </si>
  <si>
    <t>排风工程</t>
  </si>
  <si>
    <t>新风工程</t>
  </si>
  <si>
    <t>合计：</t>
  </si>
  <si>
    <t>1、全费用单价为包含人工费（包括人员加班工资、差旅及窝工费）、材料费、机械费、管理费、利润、风险、规费、税金的包工包料价格，包含深化设计、监理资料及竣工图绘制费用，包括水电、卸货（含主要设备）、材料保管、二次搬运、防锈、上楼、脚手架、各种保险、加班、临时设施、赶工措施、已完工项目成品保护措施、夜间照明、安全文明施工等费用，施工人员的食宿费、劳保费用、办公费、生活生产水电费、保险费也包含在报价里。包含系统系统检测及调试费。</t>
  </si>
  <si>
    <t>2、投标人应充分踏勘现场，对各区域各节点施工作业条件充分认识，投标报价已充分考虑现场构件运输、吊装等条件，在报价中综合体现，进场施工后招标人不做任何补偿。</t>
  </si>
  <si>
    <t>3、报价税率按9%考虑报价，提供9%税率的增值税专用发票。</t>
  </si>
  <si>
    <t>投标单位（公章）：</t>
  </si>
  <si>
    <t>授权委托人：</t>
  </si>
  <si>
    <t>日    期：   2020     年     月    日</t>
  </si>
  <si>
    <t>工程量报价清单</t>
  </si>
  <si>
    <t>项目名称：第四届中国绿博会游客服务中心、花园餐厅、都匀台暖通专业分包工程</t>
  </si>
  <si>
    <t>项目特征</t>
  </si>
  <si>
    <t>工作内容</t>
  </si>
  <si>
    <t>单位</t>
  </si>
  <si>
    <t>数量</t>
  </si>
  <si>
    <t>全费用综合单价</t>
  </si>
  <si>
    <t>合价</t>
  </si>
  <si>
    <t>主要设备、材料</t>
  </si>
  <si>
    <t>主要设备费/材料单价</t>
  </si>
  <si>
    <t>安装费单价</t>
  </si>
  <si>
    <t>小计</t>
  </si>
  <si>
    <t>游客服务中心暖通工程</t>
  </si>
  <si>
    <t>（一）</t>
  </si>
  <si>
    <t>室外机</t>
  </si>
  <si>
    <t>1、名称：多联机室外机（AC-1F-1、AC-1F-4）
2、安装部位：室外
3、设备形式：顶出风全直流变频主机（喷气增焓压缩机）
4、参数：制冷量73KW，制热量81KW，IPLV8.5
5、安装符合规范要求，包含辅材</t>
  </si>
  <si>
    <t>1.开箱、检查.
2.就位、找正、找平、固定、试运转</t>
  </si>
  <si>
    <t>台</t>
  </si>
  <si>
    <t>/</t>
  </si>
  <si>
    <t>设备费另计</t>
  </si>
  <si>
    <t>1、名称：多联机室外机（AC-1F-2、AC-2F-1、AC-1F-6）
2、安装部位：室外
3、设备形式：顶出风全直流变频主机（喷气增焓压缩机）
4、参数：制冷量56KW，制热量63KW，IPLV8.8
5、安装符合规范要求，包含辅材</t>
  </si>
  <si>
    <t>1、名称：多联机室外机（AC-1F-3、AC-2F-2、AC-1F-6）
2、安装部位：室外
3、设备形式：顶出风全直流变频主机（喷气增焓压缩机）
4、参数：制冷量61.5KW，制热量69KW，IPLV8.8
5、安装符合规范要求，包含辅材</t>
  </si>
  <si>
    <t>室内机</t>
  </si>
  <si>
    <t>1、名称：多联体室内机
2、安装部位：安防大厅、纪念品商店、游客服务大厅
3、安装形式：吊装、嵌入安装
4、设备形式：四面出风嵌入式
5、参数：制冷量6.3KW，制热量7.1KW
6、安装符合规范要求，包含辅材</t>
  </si>
  <si>
    <t>1、名称：多联体室内机
2、安装部位：办公室
3、安装形式：吊装、嵌入安装
4、设备形式：四面出风嵌入式
5、参数：制冷量10KW，制热量11.2KW
6、安装符合规范要求，包含辅材</t>
  </si>
  <si>
    <t>1、名称：多联体室内机
2、安装部位：房间、生态饮食
3、安装形式：吊装、嵌入安装
4、设备形式：四面出风嵌入式
5、参数：制冷量8KW，制热量9KW
6、安装符合规范要求，包含辅材</t>
  </si>
  <si>
    <t>1、名称：多联体室内机
2、安装部位：接待室
3、安装形式：吊装、嵌入安装
4、设备形式：四面出风嵌入式
5、参数：制冷量5.6KW，制热量6.3KW
6、安装符合规范要求，包含辅材</t>
  </si>
  <si>
    <t>1、名称：多联体室内机
2、安装部位：医疗室、备菜间、生态饮食
3、安装形式：吊装安装
4、设备形式：风管式
5、参数：制冷量4.5KW，制热量5KW
6、安装符合规范要求，包含辅材</t>
  </si>
  <si>
    <t>1、名称：多联体室内机
2、安装部位：广播室
3、安装形式：吊装安装
4、设备形式：风管式
5、参数：制冷量2.8KW，制热量3.2KW
6、安装符合规范要求，包含辅材</t>
  </si>
  <si>
    <t>1、名称：多联体室内机
2、安装部位：员工食堂、备菜间
3、安装形式：吊装安装
4、设备形式：风管式
5、参数：制冷量7.1KW，制热量8KW
6、安装符合规范要求，包含辅材</t>
  </si>
  <si>
    <t>1、名称：多联体室内机
2、安装部位：后勤办公室
3、安装形式：吊装安装
4、设备形式：风管式
5、参数：制冷量3.6KW，制热量4KW
6、安装符合规范要求，包含辅材</t>
  </si>
  <si>
    <t>优质脱氧化磷无缝紫铜管</t>
  </si>
  <si>
    <t>1、安装部位:室内
2、介质:R410a
3、规格、压力等级:φ31.8*1.2
4、连接形式:氧焊
5、压力试验及吹、洗设计要求:气压试验、空气吹扫</t>
  </si>
  <si>
    <t>留(打)堵墙(板)洞、调直、切管、坡口、焊接、管道及管件安装、水压试验及水冲洗.</t>
  </si>
  <si>
    <t>m</t>
  </si>
  <si>
    <t>紫铜管</t>
  </si>
  <si>
    <t>1、安装部位:室内
2、介质:R410a
3.规格、压力等级:φ28.6*1.2
4.连接形式:氧焊
5.压力试验及吹、洗设计要求:气压试验、空气吹扫</t>
  </si>
  <si>
    <t>1、安装部位:室内
2、介质:R410a
3、规格、压力等级:φ22.2*1.2
4、连接形式:氧焊
5、压力试验及吹、洗设计要求:气压试验、空气吹扫</t>
  </si>
  <si>
    <t>1、安装部位:室内
2、介质:R410a
3、规格、压力等级:φ19.05*1
4、连接形式:氧焊
5、压力试验及吹、洗设计要求:气压试验、空气吹扫</t>
  </si>
  <si>
    <t>1、安装部位:室内
2、介质:R410a
3、规格、压力等级:φ15.88*1
4、连接形式:氧焊
5、压力试验及吹、洗设计要求:气压试验、空气吹扫</t>
  </si>
  <si>
    <t>1、安装部位:室内
2、介质:R410a
3、规格、压力等级:φ12.7*0.8
4、连接形式:氧焊
5、压力试验及吹、洗设计要求:气压试验、空气吹扫</t>
  </si>
  <si>
    <t>1、安装部位:室内
2、介质:R410a
3、规格、压力等级:φ9.53*0.8
4、连接形式:氧焊
5、压力试验及吹、洗设计要求:气压试验、空气吹扫</t>
  </si>
  <si>
    <t>1、安装部位:室内
2、介质:R410a
3、规格、压力等级:φ6.4*0.8
4、连接形式:氧焊
5、压力试验及吹、洗设计要求:气压试验、空气吹扫</t>
  </si>
  <si>
    <t>分歧器</t>
  </si>
  <si>
    <t>1、名称:分歧管
2、材质:铜
3、规格、压力等级:φ6.4~38.1
4、焊接方法:氧焊</t>
  </si>
  <si>
    <t>焊接、水压试验及水冲洗.</t>
  </si>
  <si>
    <t>个</t>
  </si>
  <si>
    <t>冷凝水PVC管</t>
  </si>
  <si>
    <t>1、安装部位:室内
2、介质:水
3、规格、压力等级:Φ40
4、压力试验及吹、洗设计要求:试压</t>
  </si>
  <si>
    <t>留(打)堵墙(板)洞、切管、组对、粘接, 管道及管件安装, 注水试验.</t>
  </si>
  <si>
    <t>PVC管</t>
  </si>
  <si>
    <t>1、安装部位:室内
2、介质:水
3、规格、压力等级:Φ32
4、压力试验及吹、洗设计要求:试压</t>
  </si>
  <si>
    <t>碳钢通风管道</t>
  </si>
  <si>
    <t>1、名称:矩形风管
2、材质:镀锌铁皮
3、板材厚度:0.6mm
4、管件、法兰等附件及支架设计要求 ，咬口制作，法兰连接</t>
  </si>
  <si>
    <t>1.制作:放样、下料、折方、轧口、咬口、制作直管、管件、钻孔、焊接、组对.2.安装:找标高、打支架墙洞、配合预留孔洞、组装、风管就位、找平、找正、加密封胶条、螺栓、紧固.</t>
  </si>
  <si>
    <t>m2</t>
  </si>
  <si>
    <t>镀锌铁皮风管</t>
  </si>
  <si>
    <t>百叶风口</t>
  </si>
  <si>
    <t>1、名称:双层活动百叶风口
2、规格:综合
3、材质：铝合金</t>
  </si>
  <si>
    <t>对口、上螺栓、制垫、加垫、找正、找平、固定、试动、调整.</t>
  </si>
  <si>
    <t>管道保温</t>
  </si>
  <si>
    <t>1、安装部位:铜管、PVC管
2、规格材质：橡塑管壳（难燃B1级）保温，厚度10mm</t>
  </si>
  <si>
    <t>运料、下料、安装、贴缝、修理找平.</t>
  </si>
  <si>
    <t>保温材料</t>
  </si>
  <si>
    <t>1、安装部位:铜管、PVC管
2、规格材质：橡塑管壳（难燃B1级）保温，厚度20mm
3、保温胶带</t>
  </si>
  <si>
    <t>1、安装部位:铜管、PVC管
2、规格材质：橡塑管壳（难燃B1级）保温，厚度30mm
3、保温胶带</t>
  </si>
  <si>
    <t>通风管道绝热</t>
  </si>
  <si>
    <t>1、安装部位:风管
2、绝热材料品种:离心玻璃棉（不燃A级）50mm
3、保温胶带</t>
  </si>
  <si>
    <t>运料、拆包、裁料、安装、贴缝、修理找平.</t>
  </si>
  <si>
    <t>m3</t>
  </si>
  <si>
    <t>设备支架</t>
  </si>
  <si>
    <t>1、名称：室内吊顶式空调支架制作安装
2、防锈处理</t>
  </si>
  <si>
    <t>切断、调直、煨制、钻孔、组对、焊接.</t>
  </si>
  <si>
    <t>套</t>
  </si>
  <si>
    <t>支架</t>
  </si>
  <si>
    <t>管道支架</t>
  </si>
  <si>
    <t>1、名称：PVC管、铜管支架制作安装
2、防锈处理</t>
  </si>
  <si>
    <t>切断、调直、煨制、钻孔、组对、焊接. </t>
  </si>
  <si>
    <t>通风管支架</t>
  </si>
  <si>
    <t>1、碳钢通风管道支架制作安装
2、防锈处理</t>
  </si>
  <si>
    <t>kg</t>
  </si>
  <si>
    <t>铁件</t>
  </si>
  <si>
    <t>冷媒添加</t>
  </si>
  <si>
    <t>1、空调管道加R410a</t>
  </si>
  <si>
    <t>添加、密封</t>
  </si>
  <si>
    <t>项</t>
  </si>
  <si>
    <t>R410a</t>
  </si>
  <si>
    <t>线控器</t>
  </si>
  <si>
    <t>1、名称:线控器
2、安装方式:暗装，含接线盒</t>
  </si>
  <si>
    <t>安装盒体/面板、接线、连接处处理.</t>
  </si>
  <si>
    <t>线控器主材费另计</t>
  </si>
  <si>
    <t>配管</t>
  </si>
  <si>
    <t>1、规格：Φ20
2、敷设方式：沿墙暗敷，顶部明管</t>
  </si>
  <si>
    <t>测位、划线、接管、配管、固定、穿引线.</t>
  </si>
  <si>
    <t>电线管</t>
  </si>
  <si>
    <t>配线</t>
  </si>
  <si>
    <t>1、名称：信号线、控制线
2、规格：按品牌配置</t>
  </si>
  <si>
    <t>检查、抽测电缆、清理管道、布放电缆、绑扎电缆、封堵出口等.</t>
  </si>
  <si>
    <t>线缆</t>
  </si>
  <si>
    <t>1、全费用单价为包含人工费（包括人员加班工资、差旅及窝工费）、材料费、机械费、管理费、利润、风险、规费、税金的包工包料价格，包含深化设计、监理资料及竣工图绘制费用，包括水电、卸货（含主要设备）、材料保管、二次搬运、防锈、上楼、脚手架、各种保险、加班、临时设施、赶工措施、已完工项目成品保护措施、夜间照明、安全文明施工等费用，施工人员的食宿费、劳保费用、办公费、生活生产水电费、保险费也包含在报价里。其中：主要设备费/材料单价包含主要设备费、主要材料费、运输费、运输损耗费、施工损耗费及相关费用9%的增值税税金。安装单价包含人工费、机械费、管理费、利润、及除设备费、材料费以外其他所有费用及相关费用9%的增值税税金，包含系统系统检测及调试费。</t>
  </si>
  <si>
    <t>2、设备费/材料、安装费报价税率按9%考虑，提供9%税率的增值税专用发票。</t>
  </si>
  <si>
    <t>日    期：     2020   年    月     日</t>
  </si>
  <si>
    <t>花园餐厅暖通工程</t>
  </si>
  <si>
    <t>1、名称：多联机室外机（AC-1F-1/2/3/4、AC-2F-1/2）
2、安装部位：室外
3、设备形式：顶出风全直流变频主机（喷气增焓压缩机）
4、参数：制冷量90KW，制热量100KW，IPLV8.3
5、安装符合规范要求，包含辅材</t>
  </si>
  <si>
    <t>1、名称：多联机室外机（AC-1F-5/8）
2、安装部位：室外
3、设备形式：顶出风全直流变频主机（喷气增焓压缩机）
4、参数：制冷量73KW，制热量81.5KW，IPLV8.5
5、安装符合规范要求，包含辅材</t>
  </si>
  <si>
    <t>1、名称：多联机室外机（AC-1F-6/7）
2、安装部位：室外
3、设备形式：顶出风全直流变频主机（喷气增焓压缩机）
4、参数：制冷量73KW，制热量81.5KW，IPLV8.5
5、安装符合规范要求，包含辅材</t>
  </si>
  <si>
    <t>1、名称：多联体室内机
2、安装部位：一层餐厅1-4，一层餐厅1-2
3、安装形式：吊装安装
4、设备形式：风管式
5、参数：制冷量14KW，制热量16KW
6、安装符合规范要求，包含辅材</t>
  </si>
  <si>
    <t>1、安装部位:室内
2、介质:R410a
3、规格、压力等级:φ28.6*1.2
4、连接形式:氧焊
5、压力试验及吹、洗设计要求:气压试验、空气吹扫</t>
  </si>
  <si>
    <t>1、名称:矩形风管
2、材质:镀锌铁皮
3、板材厚度:0.8mm
4、管件、法兰等附件及支架设计要求 ，咬口制作，法兰连接</t>
  </si>
  <si>
    <t>1、安装部位:风管
2、绝热材料品种:橡塑保温（难燃B1级）保温，厚度20mm
3、保温胶带</t>
  </si>
  <si>
    <t>运料、下料、安装、涂胶、贴缝、修理找平.</t>
  </si>
  <si>
    <t>都匀台暖通工程</t>
  </si>
  <si>
    <t>1、名称：多联机室外机（AC-1-1F）
2、安装部位：室外
3、设备形式：顶出风全直流变频主机（喷气增焓压缩机）
4、参数：制冷量73KW，制热量81KW，IPLV8.5
5、安装符合规范要求，包含辅材</t>
  </si>
  <si>
    <t>1、名称：多联机室外机（AC-1-2F）
2、安装部位：室外
3、设备形式：顶出风全直流变频主机（喷气增焓压缩机）
4、参数：制冷量33.5KW，制热量37.5KW，IPLV9.6
5、安装符合规范要求，包含辅材</t>
  </si>
  <si>
    <t>1、名称：多联机室外机（AC-1-3F、AC-2-1F、AC-3-2F）
2、安装部位：室外
3、设备形式：顶出风全直流变频主机（喷气增焓压缩机）
4、参数：制冷量45KW，制热量50KW，IPLV9.2
5、安装符合规范要求，包含辅材</t>
  </si>
  <si>
    <t>1、名称：多联机室外机（AC-2-1F）
2、安装部位：室外
3、设备形式：顶出风全直流变频主机（喷气增焓压缩机）
4、参数：制冷量61.5KW，制热量69KW，IPLV8.8
5、安装符合规范要求，包含辅材</t>
  </si>
  <si>
    <t>1、名称：多联机室外机（AC-3-1F）
2、安装部位：室外
3、设备形式：顶出风全直流变频主机（喷气增焓压缩机）
4、参数：制冷量56KW，制热量63KW，IPLV8.8
5、安装符合规范要求，包含辅材</t>
  </si>
  <si>
    <t>1、名称：多联机室外机（AC-4-1F+2F-1 AC-4-2F-2）
2、安装部位：室外
3、设备形式：顶出风全直流变频主机（喷气增焓压缩机）
4、参数：制冷量163.5KW，制热量182.5KW，IPLV8.3
5、安装符合规范要求，包含辅材</t>
  </si>
  <si>
    <t>1、名称：多联机室外机（AC-4-3F  AC-4-3F-4）
2、安装部位：室外
3、设备形式：顶出风全直流变频主机（喷气增焓压缩机）
4、参数：制冷量134.5KW，制热量150.5KW，IPLV8.3
5、安装符合规范要求，包含辅材</t>
  </si>
  <si>
    <t>1、名称：多联体室内机
2、安装部位：
3、安装形式：吊装安装
4、设备形式：风管式
5、参数：制冷量4.5KW，制热量5KW
6、安装符合规范要求，包含辅材</t>
  </si>
  <si>
    <t>1、名称：多联体室内机
2、安装部位：
3、安装形式：吊装安装
4、设备形式：风管式
5、参数：制冷量2.8KW，制热量3.2KW
6、安装符合规范要求，包含辅材</t>
  </si>
  <si>
    <t>1、名称：多联体室内机
2、安装部位：
3、安装形式：吊装安装
4、设备形式：风管式
5、参数：制冷量7.1KW，制热量8KW
6、安装符合规范要求，包含辅材</t>
  </si>
  <si>
    <t>1、名称：多联体室内机
2、安装部位：
3、安装形式：吊装安装
4、设备形式：风管式
5、参数：制冷量8KW，制热量9KW
6、安装符合规范要求，包含辅材</t>
  </si>
  <si>
    <t>1、名称：多联体室内机
2、安装部位：
3、安装形式：吊装安装
4、设备形式：风管式
5、参数：制冷量10KW，制热量11.5KW
6、安装符合规范要求，包含辅材</t>
  </si>
  <si>
    <t>1、名称：多联体室内机
2、安装部位：
3、安装形式：吊装安装
4、设备形式：风管式
5、参数：制冷量12.5KW，制热量14KW
6、安装符合规范要求，包含辅材</t>
  </si>
  <si>
    <t>1、1名称:分歧管
2、材质:铜
3、规格、压力等级:φ6.4~38.1
4、焊接方法:氧焊</t>
  </si>
  <si>
    <r>
      <rPr>
        <sz val="10"/>
        <rFont val="宋体"/>
        <charset val="134"/>
      </rPr>
      <t>切断、调直、煨制、钻孔、组对、焊接.</t>
    </r>
    <r>
      <rPr>
        <sz val="10"/>
        <rFont val="Times New Roman"/>
        <family val="1"/>
      </rPr>
      <t> </t>
    </r>
  </si>
  <si>
    <t>小计：</t>
  </si>
  <si>
    <t>（二）</t>
  </si>
  <si>
    <t>1</t>
  </si>
  <si>
    <t>2</t>
  </si>
  <si>
    <t>3</t>
  </si>
  <si>
    <t>塑料通风管道</t>
  </si>
  <si>
    <t>1、名称:塑料风管
2、形状:圆形
3、规格:φ180</t>
  </si>
  <si>
    <t>就位、制垫、加垫、连接、找正、找平、固定.</t>
  </si>
  <si>
    <t>塑料风管</t>
  </si>
  <si>
    <t>4</t>
  </si>
  <si>
    <t>1、名称:塑料风管
2、形状:圆形
3、规格:φ160</t>
  </si>
  <si>
    <t>5</t>
  </si>
  <si>
    <t>1.名称:塑料风管
2、形状:圆形
3、规格:φ140</t>
  </si>
  <si>
    <t>6</t>
  </si>
  <si>
    <t>1、名称:塑料风管
2、形状:圆形
3、规格:φ120</t>
  </si>
  <si>
    <t>7</t>
  </si>
  <si>
    <t>1、名称:塑料风管
2、形状:圆形
3、规格:φ100</t>
  </si>
  <si>
    <t>8</t>
  </si>
  <si>
    <t>柔性软风管</t>
  </si>
  <si>
    <t>1、名称:防火帆布接头</t>
  </si>
  <si>
    <t>放样、下料、开孔、钻眼、铆接、焊接、成型、组装、加垫、紧螺栓、焊锡.</t>
  </si>
  <si>
    <t>防火帆布</t>
  </si>
  <si>
    <t>9</t>
  </si>
  <si>
    <t>1、名称:防雨百叶
2、规格:综合
3、材质：铝合金</t>
  </si>
  <si>
    <t>10</t>
  </si>
  <si>
    <t>1、名称:门铰式回风百叶
2、规格:综合
3、材质：铝合金</t>
  </si>
  <si>
    <t>11</t>
  </si>
  <si>
    <t>1、名称:双层百叶送风口
2、规格:综合
3、材质：铝合金
3、材质：铝合金</t>
  </si>
  <si>
    <t>12</t>
  </si>
  <si>
    <t>13</t>
  </si>
  <si>
    <t>1、名称：塑料风管支架制作安装
2、防锈处理</t>
  </si>
  <si>
    <t>14</t>
  </si>
  <si>
    <t>（三）</t>
  </si>
  <si>
    <t>新风机</t>
  </si>
  <si>
    <t>1、名称: 全热回收新风换气机 
2、型号:风量300m3/h 全压：100Pa
3、安装形式:吊装</t>
  </si>
  <si>
    <t>1、名称: 全热回收新风换气机 
2、型号:风量400m3/h 全压：100Pa
3、安装形式:吊装</t>
  </si>
  <si>
    <t>1、、名称: 全热回收新风换气机 
2、型号:风量500m3/h 全压：100Pa
3、安装形式:吊装</t>
  </si>
  <si>
    <t>1、名称: 全热回收新风换气机 
2、型号:风量5000m3/h 全压：100Pa
3、安装形式:吊装</t>
  </si>
  <si>
    <t>1、名称:塑料风管
2、形状:圆形
3、规格:φ140</t>
  </si>
  <si>
    <t>1、名称:双层百叶送风口
2、规格:综合
3、材质：铝合金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</si>
</sst>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 applyProtection="1">
      <alignment horizontal="left" vertical="center" wrapText="1"/>
    </xf>
    <xf numFmtId="49" fontId="7" fillId="4" borderId="1" xfId="0" applyNumberFormat="1" applyFont="1" applyFill="1" applyBorder="1" applyAlignment="1" applyProtection="1">
      <alignment horizontal="left" vertical="center" wrapText="1"/>
    </xf>
    <xf numFmtId="49" fontId="13" fillId="4" borderId="1" xfId="0" applyNumberFormat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8" fontId="9" fillId="2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 applyProtection="1">
      <alignment horizontal="left" vertical="center" wrapText="1"/>
    </xf>
    <xf numFmtId="49" fontId="7" fillId="5" borderId="1" xfId="0" applyNumberFormat="1" applyFont="1" applyFill="1" applyBorder="1" applyAlignment="1" applyProtection="1">
      <alignment horizontal="left" vertical="center" wrapText="1"/>
    </xf>
    <xf numFmtId="49" fontId="13" fillId="5" borderId="1" xfId="0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9" fontId="1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79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179" fontId="17" fillId="4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79" fontId="3" fillId="0" borderId="0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pane xSplit="4" ySplit="3" topLeftCell="E4" activePane="bottomRight" state="frozen"/>
      <selection pane="topRight"/>
      <selection pane="bottomLeft"/>
      <selection pane="bottomRight" activeCell="D6" sqref="D6"/>
    </sheetView>
  </sheetViews>
  <sheetFormatPr defaultColWidth="8.875" defaultRowHeight="13.5"/>
  <cols>
    <col min="2" max="2" width="31" customWidth="1"/>
    <col min="3" max="3" width="19.25" customWidth="1"/>
    <col min="4" max="4" width="28.375" customWidth="1"/>
    <col min="9" max="9" width="11.75"/>
  </cols>
  <sheetData>
    <row r="1" spans="1:4" ht="20.25">
      <c r="A1" s="73" t="s">
        <v>0</v>
      </c>
      <c r="B1" s="73"/>
      <c r="C1" s="73"/>
      <c r="D1" s="73"/>
    </row>
    <row r="2" spans="1:4" ht="26.1" customHeight="1">
      <c r="A2" s="74" t="s">
        <v>1</v>
      </c>
      <c r="B2" s="74"/>
      <c r="C2" s="74"/>
      <c r="D2" s="74"/>
    </row>
    <row r="3" spans="1:4" ht="24.95" customHeight="1">
      <c r="A3" s="62" t="s">
        <v>2</v>
      </c>
      <c r="B3" s="62" t="s">
        <v>3</v>
      </c>
      <c r="C3" s="62" t="s">
        <v>4</v>
      </c>
      <c r="D3" s="62" t="s">
        <v>5</v>
      </c>
    </row>
    <row r="4" spans="1:4" ht="24.95" customHeight="1">
      <c r="A4" s="63" t="s">
        <v>6</v>
      </c>
      <c r="B4" s="64" t="s">
        <v>7</v>
      </c>
      <c r="C4" s="65"/>
      <c r="D4" s="62"/>
    </row>
    <row r="5" spans="1:4" ht="24.95" customHeight="1">
      <c r="A5" s="62">
        <v>1</v>
      </c>
      <c r="B5" s="66" t="s">
        <v>8</v>
      </c>
      <c r="C5" s="65"/>
      <c r="D5" s="62"/>
    </row>
    <row r="6" spans="1:4" ht="24.95" customHeight="1">
      <c r="A6" s="63" t="s">
        <v>9</v>
      </c>
      <c r="B6" s="64" t="s">
        <v>10</v>
      </c>
      <c r="C6" s="65"/>
      <c r="D6" s="62"/>
    </row>
    <row r="7" spans="1:4" ht="24.95" customHeight="1">
      <c r="A7" s="62">
        <v>1</v>
      </c>
      <c r="B7" s="66" t="s">
        <v>8</v>
      </c>
      <c r="C7" s="65"/>
      <c r="D7" s="62"/>
    </row>
    <row r="8" spans="1:4" ht="24.95" customHeight="1">
      <c r="A8" s="63" t="s">
        <v>11</v>
      </c>
      <c r="B8" s="64" t="s">
        <v>12</v>
      </c>
      <c r="C8" s="65"/>
      <c r="D8" s="62"/>
    </row>
    <row r="9" spans="1:4" ht="24.95" customHeight="1">
      <c r="A9" s="62">
        <v>1</v>
      </c>
      <c r="B9" s="66" t="s">
        <v>8</v>
      </c>
      <c r="C9" s="65"/>
      <c r="D9" s="62"/>
    </row>
    <row r="10" spans="1:4" ht="24.95" customHeight="1">
      <c r="A10" s="62">
        <v>2</v>
      </c>
      <c r="B10" s="66" t="s">
        <v>13</v>
      </c>
      <c r="C10" s="65"/>
      <c r="D10" s="62"/>
    </row>
    <row r="11" spans="1:4" ht="24.95" customHeight="1">
      <c r="A11" s="62">
        <v>3</v>
      </c>
      <c r="B11" s="66" t="s">
        <v>14</v>
      </c>
      <c r="C11" s="65"/>
      <c r="D11" s="62"/>
    </row>
    <row r="12" spans="1:4" ht="24.95" customHeight="1">
      <c r="A12" s="67"/>
      <c r="B12" s="68" t="s">
        <v>15</v>
      </c>
      <c r="C12" s="69"/>
      <c r="D12" s="67"/>
    </row>
    <row r="13" spans="1:4" ht="14.25">
      <c r="A13" s="75"/>
      <c r="B13" s="75"/>
      <c r="C13" s="75"/>
      <c r="D13" s="75"/>
    </row>
    <row r="14" spans="1:4" ht="95.1" customHeight="1">
      <c r="A14" s="76" t="s">
        <v>16</v>
      </c>
      <c r="B14" s="76"/>
      <c r="C14" s="76"/>
      <c r="D14" s="76"/>
    </row>
    <row r="15" spans="1:4" ht="45" customHeight="1">
      <c r="A15" s="76" t="s">
        <v>17</v>
      </c>
      <c r="B15" s="76"/>
      <c r="C15" s="76"/>
      <c r="D15" s="76"/>
    </row>
    <row r="16" spans="1:4">
      <c r="A16" s="76" t="s">
        <v>18</v>
      </c>
      <c r="B16" s="76"/>
      <c r="C16" s="76"/>
      <c r="D16" s="76"/>
    </row>
    <row r="17" spans="1:4" ht="14.25">
      <c r="A17" s="77"/>
      <c r="B17" s="77"/>
      <c r="C17" s="77"/>
      <c r="D17" s="77"/>
    </row>
    <row r="18" spans="1:4" ht="14.25">
      <c r="A18" s="70"/>
      <c r="B18" s="78" t="s">
        <v>19</v>
      </c>
      <c r="C18" s="78"/>
      <c r="D18" s="78"/>
    </row>
    <row r="19" spans="1:4" ht="14.25">
      <c r="A19" s="70"/>
      <c r="B19" s="71" t="s">
        <v>20</v>
      </c>
      <c r="C19" s="71"/>
      <c r="D19" s="71"/>
    </row>
    <row r="20" spans="1:4" ht="14.25">
      <c r="A20" s="70"/>
      <c r="B20" s="78" t="s">
        <v>21</v>
      </c>
      <c r="C20" s="78"/>
      <c r="D20" s="78"/>
    </row>
    <row r="21" spans="1:4" ht="14.25">
      <c r="A21" s="72"/>
      <c r="B21" s="72"/>
      <c r="C21" s="72"/>
      <c r="D21" s="72"/>
    </row>
  </sheetData>
  <mergeCells count="9">
    <mergeCell ref="A16:D16"/>
    <mergeCell ref="A17:D17"/>
    <mergeCell ref="B18:D18"/>
    <mergeCell ref="B20:D20"/>
    <mergeCell ref="A1:D1"/>
    <mergeCell ref="A2:D2"/>
    <mergeCell ref="A13:D13"/>
    <mergeCell ref="A14:D14"/>
    <mergeCell ref="A15:D15"/>
  </mergeCells>
  <phoneticPr fontId="21" type="noConversion"/>
  <pageMargins left="0.75" right="0.51180555555555596" top="0.66874999999999996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="85" zoomScaleNormal="85" workbookViewId="0">
      <pane xSplit="12" ySplit="4" topLeftCell="M5" activePane="bottomRight" state="frozen"/>
      <selection pane="topRight"/>
      <selection pane="bottomLeft"/>
      <selection pane="bottomRight" activeCell="A43" sqref="A43:L43"/>
    </sheetView>
  </sheetViews>
  <sheetFormatPr defaultColWidth="9" defaultRowHeight="13.5"/>
  <cols>
    <col min="1" max="1" width="7.25" customWidth="1"/>
    <col min="2" max="2" width="11.875" customWidth="1"/>
    <col min="3" max="3" width="31.125" style="3" customWidth="1"/>
    <col min="4" max="4" width="17" style="3" customWidth="1"/>
    <col min="5" max="5" width="5.25" customWidth="1"/>
    <col min="6" max="6" width="9.875" customWidth="1"/>
    <col min="7" max="7" width="10.5" style="5" customWidth="1"/>
    <col min="8" max="8" width="8.75" style="5" customWidth="1"/>
    <col min="9" max="9" width="8.625" style="5" customWidth="1"/>
    <col min="10" max="10" width="12.75" style="5" customWidth="1"/>
    <col min="11" max="11" width="10.25" customWidth="1"/>
    <col min="12" max="12" width="9.25" customWidth="1"/>
    <col min="14" max="14" width="9.625"/>
    <col min="15" max="15" width="12.875"/>
  </cols>
  <sheetData>
    <row r="1" spans="1:16" ht="20.25">
      <c r="A1" s="79" t="s">
        <v>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"/>
      <c r="N1" s="7"/>
      <c r="O1" s="7"/>
      <c r="P1" s="7"/>
    </row>
    <row r="2" spans="1:16" s="1" customFormat="1" ht="23.1" customHeight="1">
      <c r="A2" s="80" t="s">
        <v>23</v>
      </c>
      <c r="B2" s="80"/>
      <c r="C2" s="80"/>
      <c r="D2" s="80"/>
      <c r="E2" s="80"/>
      <c r="F2" s="80"/>
      <c r="G2" s="81"/>
      <c r="H2" s="81"/>
      <c r="I2" s="81"/>
      <c r="J2" s="81"/>
      <c r="K2" s="80"/>
      <c r="L2" s="80"/>
      <c r="M2" s="37"/>
      <c r="N2" s="37"/>
      <c r="O2" s="37"/>
      <c r="P2" s="37"/>
    </row>
    <row r="3" spans="1:16" s="1" customFormat="1" ht="21" customHeight="1">
      <c r="A3" s="88" t="s">
        <v>2</v>
      </c>
      <c r="B3" s="88" t="s">
        <v>3</v>
      </c>
      <c r="C3" s="90" t="s">
        <v>24</v>
      </c>
      <c r="D3" s="90" t="s">
        <v>25</v>
      </c>
      <c r="E3" s="91" t="s">
        <v>26</v>
      </c>
      <c r="F3" s="91" t="s">
        <v>27</v>
      </c>
      <c r="G3" s="82" t="s">
        <v>28</v>
      </c>
      <c r="H3" s="82"/>
      <c r="I3" s="82"/>
      <c r="J3" s="82" t="s">
        <v>29</v>
      </c>
      <c r="K3" s="92" t="s">
        <v>30</v>
      </c>
      <c r="L3" s="82" t="s">
        <v>5</v>
      </c>
      <c r="M3" s="37"/>
      <c r="N3" s="37"/>
      <c r="O3" s="37"/>
      <c r="P3" s="37"/>
    </row>
    <row r="4" spans="1:16" s="2" customFormat="1" ht="24">
      <c r="A4" s="89"/>
      <c r="B4" s="89"/>
      <c r="C4" s="90"/>
      <c r="D4" s="90"/>
      <c r="E4" s="91"/>
      <c r="F4" s="91"/>
      <c r="G4" s="9" t="s">
        <v>31</v>
      </c>
      <c r="H4" s="9" t="s">
        <v>32</v>
      </c>
      <c r="I4" s="9" t="s">
        <v>33</v>
      </c>
      <c r="J4" s="82"/>
      <c r="K4" s="93"/>
      <c r="L4" s="82"/>
    </row>
    <row r="5" spans="1:16" s="2" customFormat="1" ht="12">
      <c r="A5" s="9" t="s">
        <v>6</v>
      </c>
      <c r="B5" s="8" t="s">
        <v>34</v>
      </c>
      <c r="C5" s="13"/>
      <c r="D5" s="13"/>
      <c r="E5" s="9"/>
      <c r="F5" s="11"/>
      <c r="G5" s="9"/>
      <c r="H5" s="9"/>
      <c r="I5" s="9"/>
      <c r="J5" s="10"/>
      <c r="K5" s="10"/>
      <c r="L5" s="10"/>
    </row>
    <row r="6" spans="1:16" s="2" customFormat="1" ht="12">
      <c r="A6" s="9" t="s">
        <v>35</v>
      </c>
      <c r="B6" s="8" t="s">
        <v>8</v>
      </c>
      <c r="C6" s="13"/>
      <c r="D6" s="13"/>
      <c r="E6" s="9"/>
      <c r="F6" s="16"/>
      <c r="G6" s="9"/>
      <c r="H6" s="9"/>
      <c r="I6" s="9"/>
      <c r="J6" s="10"/>
      <c r="K6" s="10"/>
      <c r="L6" s="10"/>
    </row>
    <row r="7" spans="1:16" s="1" customFormat="1" ht="96">
      <c r="A7" s="15">
        <v>1</v>
      </c>
      <c r="B7" s="16" t="s">
        <v>36</v>
      </c>
      <c r="C7" s="17" t="s">
        <v>37</v>
      </c>
      <c r="D7" s="17" t="s">
        <v>38</v>
      </c>
      <c r="E7" s="14" t="s">
        <v>39</v>
      </c>
      <c r="F7" s="18">
        <v>2</v>
      </c>
      <c r="G7" s="20" t="s">
        <v>40</v>
      </c>
      <c r="H7" s="14"/>
      <c r="I7" s="20">
        <f>H7</f>
        <v>0</v>
      </c>
      <c r="J7" s="20">
        <f>I7*F7</f>
        <v>0</v>
      </c>
      <c r="K7" s="15" t="s">
        <v>36</v>
      </c>
      <c r="L7" s="14" t="s">
        <v>41</v>
      </c>
    </row>
    <row r="8" spans="1:16" s="1" customFormat="1" ht="96">
      <c r="A8" s="15">
        <v>2</v>
      </c>
      <c r="B8" s="16" t="s">
        <v>36</v>
      </c>
      <c r="C8" s="17" t="s">
        <v>42</v>
      </c>
      <c r="D8" s="17" t="s">
        <v>38</v>
      </c>
      <c r="E8" s="14" t="s">
        <v>39</v>
      </c>
      <c r="F8" s="18">
        <v>3</v>
      </c>
      <c r="G8" s="20" t="s">
        <v>40</v>
      </c>
      <c r="H8" s="14"/>
      <c r="I8" s="20">
        <f t="shared" ref="I8:I17" si="0">H8</f>
        <v>0</v>
      </c>
      <c r="J8" s="20">
        <f t="shared" ref="J8:J41" si="1">I8*F8</f>
        <v>0</v>
      </c>
      <c r="K8" s="15" t="s">
        <v>36</v>
      </c>
      <c r="L8" s="14" t="s">
        <v>41</v>
      </c>
    </row>
    <row r="9" spans="1:16" s="1" customFormat="1" ht="96">
      <c r="A9" s="15">
        <v>3</v>
      </c>
      <c r="B9" s="16" t="s">
        <v>36</v>
      </c>
      <c r="C9" s="17" t="s">
        <v>43</v>
      </c>
      <c r="D9" s="17" t="s">
        <v>38</v>
      </c>
      <c r="E9" s="14" t="s">
        <v>39</v>
      </c>
      <c r="F9" s="18">
        <v>3</v>
      </c>
      <c r="G9" s="20" t="s">
        <v>40</v>
      </c>
      <c r="H9" s="14"/>
      <c r="I9" s="20">
        <f t="shared" si="0"/>
        <v>0</v>
      </c>
      <c r="J9" s="20">
        <f t="shared" si="1"/>
        <v>0</v>
      </c>
      <c r="K9" s="15" t="s">
        <v>36</v>
      </c>
      <c r="L9" s="14" t="s">
        <v>41</v>
      </c>
    </row>
    <row r="10" spans="1:16" s="1" customFormat="1" ht="84">
      <c r="A10" s="15">
        <v>4</v>
      </c>
      <c r="B10" s="21" t="s">
        <v>44</v>
      </c>
      <c r="C10" s="17" t="s">
        <v>45</v>
      </c>
      <c r="D10" s="17" t="s">
        <v>38</v>
      </c>
      <c r="E10" s="14" t="s">
        <v>39</v>
      </c>
      <c r="F10" s="15">
        <f>4+11+8+8</f>
        <v>31</v>
      </c>
      <c r="G10" s="20" t="s">
        <v>40</v>
      </c>
      <c r="H10" s="14"/>
      <c r="I10" s="20">
        <f t="shared" si="0"/>
        <v>0</v>
      </c>
      <c r="J10" s="20">
        <f t="shared" si="1"/>
        <v>0</v>
      </c>
      <c r="K10" s="15" t="s">
        <v>36</v>
      </c>
      <c r="L10" s="14" t="s">
        <v>41</v>
      </c>
    </row>
    <row r="11" spans="1:16" s="1" customFormat="1" ht="72">
      <c r="A11" s="15">
        <v>5</v>
      </c>
      <c r="B11" s="21" t="s">
        <v>44</v>
      </c>
      <c r="C11" s="17" t="s">
        <v>46</v>
      </c>
      <c r="D11" s="17" t="s">
        <v>38</v>
      </c>
      <c r="E11" s="14" t="s">
        <v>39</v>
      </c>
      <c r="F11" s="15">
        <v>3</v>
      </c>
      <c r="G11" s="20" t="s">
        <v>40</v>
      </c>
      <c r="H11" s="14"/>
      <c r="I11" s="20">
        <f t="shared" si="0"/>
        <v>0</v>
      </c>
      <c r="J11" s="20">
        <f t="shared" si="1"/>
        <v>0</v>
      </c>
      <c r="K11" s="15" t="s">
        <v>36</v>
      </c>
      <c r="L11" s="14" t="s">
        <v>41</v>
      </c>
    </row>
    <row r="12" spans="1:16" s="1" customFormat="1" ht="72">
      <c r="A12" s="15">
        <v>6</v>
      </c>
      <c r="B12" s="21" t="s">
        <v>44</v>
      </c>
      <c r="C12" s="17" t="s">
        <v>47</v>
      </c>
      <c r="D12" s="17" t="s">
        <v>38</v>
      </c>
      <c r="E12" s="14" t="s">
        <v>39</v>
      </c>
      <c r="F12" s="15">
        <f>6+6+6+6</f>
        <v>24</v>
      </c>
      <c r="G12" s="20" t="s">
        <v>40</v>
      </c>
      <c r="H12" s="14"/>
      <c r="I12" s="20">
        <f t="shared" si="0"/>
        <v>0</v>
      </c>
      <c r="J12" s="20">
        <f t="shared" si="1"/>
        <v>0</v>
      </c>
      <c r="K12" s="15" t="s">
        <v>36</v>
      </c>
      <c r="L12" s="14" t="s">
        <v>41</v>
      </c>
    </row>
    <row r="13" spans="1:16" s="1" customFormat="1" ht="72">
      <c r="A13" s="15">
        <v>7</v>
      </c>
      <c r="B13" s="21" t="s">
        <v>44</v>
      </c>
      <c r="C13" s="17" t="s">
        <v>48</v>
      </c>
      <c r="D13" s="17" t="s">
        <v>38</v>
      </c>
      <c r="E13" s="14" t="s">
        <v>39</v>
      </c>
      <c r="F13" s="15">
        <v>2</v>
      </c>
      <c r="G13" s="20" t="s">
        <v>40</v>
      </c>
      <c r="H13" s="14"/>
      <c r="I13" s="20">
        <f t="shared" si="0"/>
        <v>0</v>
      </c>
      <c r="J13" s="20">
        <f t="shared" si="1"/>
        <v>0</v>
      </c>
      <c r="K13" s="15" t="s">
        <v>36</v>
      </c>
      <c r="L13" s="14" t="s">
        <v>41</v>
      </c>
    </row>
    <row r="14" spans="1:16" s="1" customFormat="1" ht="72">
      <c r="A14" s="15">
        <v>8</v>
      </c>
      <c r="B14" s="21" t="s">
        <v>44</v>
      </c>
      <c r="C14" s="17" t="s">
        <v>49</v>
      </c>
      <c r="D14" s="17" t="s">
        <v>38</v>
      </c>
      <c r="E14" s="14" t="s">
        <v>39</v>
      </c>
      <c r="F14" s="15">
        <f>2+1+2</f>
        <v>5</v>
      </c>
      <c r="G14" s="20" t="s">
        <v>40</v>
      </c>
      <c r="H14" s="14"/>
      <c r="I14" s="20">
        <f t="shared" si="0"/>
        <v>0</v>
      </c>
      <c r="J14" s="20">
        <f t="shared" si="1"/>
        <v>0</v>
      </c>
      <c r="K14" s="15" t="s">
        <v>36</v>
      </c>
      <c r="L14" s="14" t="s">
        <v>41</v>
      </c>
    </row>
    <row r="15" spans="1:16" s="1" customFormat="1" ht="72">
      <c r="A15" s="15">
        <v>9</v>
      </c>
      <c r="B15" s="21" t="s">
        <v>44</v>
      </c>
      <c r="C15" s="17" t="s">
        <v>50</v>
      </c>
      <c r="D15" s="17" t="s">
        <v>38</v>
      </c>
      <c r="E15" s="14" t="s">
        <v>39</v>
      </c>
      <c r="F15" s="15">
        <v>1</v>
      </c>
      <c r="G15" s="20" t="s">
        <v>40</v>
      </c>
      <c r="H15" s="14"/>
      <c r="I15" s="20">
        <f t="shared" si="0"/>
        <v>0</v>
      </c>
      <c r="J15" s="20">
        <f t="shared" si="1"/>
        <v>0</v>
      </c>
      <c r="K15" s="15" t="s">
        <v>36</v>
      </c>
      <c r="L15" s="14" t="s">
        <v>41</v>
      </c>
    </row>
    <row r="16" spans="1:16" s="1" customFormat="1" ht="72">
      <c r="A16" s="15">
        <v>10</v>
      </c>
      <c r="B16" s="21" t="s">
        <v>44</v>
      </c>
      <c r="C16" s="17" t="s">
        <v>51</v>
      </c>
      <c r="D16" s="17" t="s">
        <v>38</v>
      </c>
      <c r="E16" s="14" t="s">
        <v>39</v>
      </c>
      <c r="F16" s="15">
        <f>2+1</f>
        <v>3</v>
      </c>
      <c r="G16" s="20" t="s">
        <v>40</v>
      </c>
      <c r="H16" s="14"/>
      <c r="I16" s="20">
        <f t="shared" si="0"/>
        <v>0</v>
      </c>
      <c r="J16" s="20">
        <f t="shared" si="1"/>
        <v>0</v>
      </c>
      <c r="K16" s="15" t="s">
        <v>36</v>
      </c>
      <c r="L16" s="14" t="s">
        <v>41</v>
      </c>
    </row>
    <row r="17" spans="1:14" s="1" customFormat="1" ht="72">
      <c r="A17" s="15">
        <v>11</v>
      </c>
      <c r="B17" s="21" t="s">
        <v>44</v>
      </c>
      <c r="C17" s="17" t="s">
        <v>52</v>
      </c>
      <c r="D17" s="17" t="s">
        <v>38</v>
      </c>
      <c r="E17" s="14" t="s">
        <v>39</v>
      </c>
      <c r="F17" s="15">
        <v>2</v>
      </c>
      <c r="G17" s="20" t="s">
        <v>40</v>
      </c>
      <c r="H17" s="14"/>
      <c r="I17" s="20">
        <f t="shared" si="0"/>
        <v>0</v>
      </c>
      <c r="J17" s="20">
        <f t="shared" si="1"/>
        <v>0</v>
      </c>
      <c r="K17" s="15" t="s">
        <v>36</v>
      </c>
      <c r="L17" s="14" t="s">
        <v>41</v>
      </c>
    </row>
    <row r="18" spans="1:14" s="1" customFormat="1" ht="72">
      <c r="A18" s="15">
        <v>12</v>
      </c>
      <c r="B18" s="22" t="s">
        <v>53</v>
      </c>
      <c r="C18" s="23" t="s">
        <v>54</v>
      </c>
      <c r="D18" s="23" t="s">
        <v>55</v>
      </c>
      <c r="E18" s="24" t="s">
        <v>56</v>
      </c>
      <c r="F18" s="15">
        <v>87.65</v>
      </c>
      <c r="G18" s="15"/>
      <c r="H18" s="15"/>
      <c r="I18" s="20">
        <f>H18+G18</f>
        <v>0</v>
      </c>
      <c r="J18" s="20">
        <f t="shared" si="1"/>
        <v>0</v>
      </c>
      <c r="K18" s="15" t="s">
        <v>57</v>
      </c>
      <c r="L18" s="15"/>
    </row>
    <row r="19" spans="1:14" s="1" customFormat="1" ht="72">
      <c r="A19" s="15">
        <v>13</v>
      </c>
      <c r="B19" s="22" t="s">
        <v>53</v>
      </c>
      <c r="C19" s="23" t="s">
        <v>58</v>
      </c>
      <c r="D19" s="23" t="s">
        <v>55</v>
      </c>
      <c r="E19" s="24" t="s">
        <v>56</v>
      </c>
      <c r="F19" s="15">
        <f>138.72+17.24</f>
        <v>155.96</v>
      </c>
      <c r="G19" s="15"/>
      <c r="H19" s="15"/>
      <c r="I19" s="20">
        <f t="shared" ref="I19:I38" si="2">H19+G19</f>
        <v>0</v>
      </c>
      <c r="J19" s="20">
        <f t="shared" si="1"/>
        <v>0</v>
      </c>
      <c r="K19" s="15" t="s">
        <v>57</v>
      </c>
      <c r="L19" s="15"/>
    </row>
    <row r="20" spans="1:14" s="1" customFormat="1" ht="72">
      <c r="A20" s="15">
        <v>14</v>
      </c>
      <c r="B20" s="22" t="s">
        <v>53</v>
      </c>
      <c r="C20" s="23" t="s">
        <v>59</v>
      </c>
      <c r="D20" s="23" t="s">
        <v>55</v>
      </c>
      <c r="E20" s="24" t="s">
        <v>56</v>
      </c>
      <c r="F20" s="15">
        <v>31.29</v>
      </c>
      <c r="G20" s="15"/>
      <c r="H20" s="15"/>
      <c r="I20" s="20">
        <f t="shared" si="2"/>
        <v>0</v>
      </c>
      <c r="J20" s="20">
        <f t="shared" si="1"/>
        <v>0</v>
      </c>
      <c r="K20" s="15" t="s">
        <v>57</v>
      </c>
      <c r="L20" s="15"/>
    </row>
    <row r="21" spans="1:14" s="1" customFormat="1" ht="72">
      <c r="A21" s="15">
        <v>15</v>
      </c>
      <c r="B21" s="22" t="s">
        <v>53</v>
      </c>
      <c r="C21" s="23" t="s">
        <v>60</v>
      </c>
      <c r="D21" s="23" t="s">
        <v>55</v>
      </c>
      <c r="E21" s="24" t="s">
        <v>56</v>
      </c>
      <c r="F21" s="15">
        <f>87.65+25.95</f>
        <v>113.60000000000001</v>
      </c>
      <c r="G21" s="15"/>
      <c r="H21" s="15"/>
      <c r="I21" s="20">
        <f t="shared" si="2"/>
        <v>0</v>
      </c>
      <c r="J21" s="20">
        <f t="shared" si="1"/>
        <v>0</v>
      </c>
      <c r="K21" s="15" t="s">
        <v>57</v>
      </c>
      <c r="L21" s="15"/>
    </row>
    <row r="22" spans="1:14" ht="72">
      <c r="A22" s="15">
        <v>16</v>
      </c>
      <c r="B22" s="22" t="s">
        <v>53</v>
      </c>
      <c r="C22" s="23" t="s">
        <v>61</v>
      </c>
      <c r="D22" s="23" t="s">
        <v>55</v>
      </c>
      <c r="E22" s="24" t="s">
        <v>56</v>
      </c>
      <c r="F22" s="15">
        <f>138.72+121.63</f>
        <v>260.35000000000002</v>
      </c>
      <c r="G22" s="15"/>
      <c r="H22" s="15"/>
      <c r="I22" s="20">
        <f t="shared" si="2"/>
        <v>0</v>
      </c>
      <c r="J22" s="20">
        <f t="shared" si="1"/>
        <v>0</v>
      </c>
      <c r="K22" s="15" t="s">
        <v>57</v>
      </c>
      <c r="L22" s="15"/>
      <c r="N22" s="1"/>
    </row>
    <row r="23" spans="1:14" ht="72">
      <c r="A23" s="15">
        <v>17</v>
      </c>
      <c r="B23" s="22" t="s">
        <v>53</v>
      </c>
      <c r="C23" s="23" t="s">
        <v>62</v>
      </c>
      <c r="D23" s="23" t="s">
        <v>55</v>
      </c>
      <c r="E23" s="24" t="s">
        <v>56</v>
      </c>
      <c r="F23" s="15">
        <f>17.24+269.9</f>
        <v>287.14</v>
      </c>
      <c r="G23" s="15"/>
      <c r="H23" s="15"/>
      <c r="I23" s="20">
        <f t="shared" si="2"/>
        <v>0</v>
      </c>
      <c r="J23" s="20">
        <f t="shared" si="1"/>
        <v>0</v>
      </c>
      <c r="K23" s="15" t="s">
        <v>57</v>
      </c>
      <c r="L23" s="15"/>
      <c r="N23" s="1"/>
    </row>
    <row r="24" spans="1:14" ht="72">
      <c r="A24" s="15">
        <v>18</v>
      </c>
      <c r="B24" s="22" t="s">
        <v>53</v>
      </c>
      <c r="C24" s="23" t="s">
        <v>63</v>
      </c>
      <c r="D24" s="23" t="s">
        <v>55</v>
      </c>
      <c r="E24" s="24" t="s">
        <v>56</v>
      </c>
      <c r="F24" s="15">
        <f>31.291+25.95+121.63</f>
        <v>178.87099999999998</v>
      </c>
      <c r="G24" s="15"/>
      <c r="H24" s="15"/>
      <c r="I24" s="20">
        <f t="shared" si="2"/>
        <v>0</v>
      </c>
      <c r="J24" s="20">
        <f t="shared" si="1"/>
        <v>0</v>
      </c>
      <c r="K24" s="15" t="s">
        <v>57</v>
      </c>
      <c r="L24" s="15"/>
      <c r="N24" s="1"/>
    </row>
    <row r="25" spans="1:14" ht="72">
      <c r="A25" s="15">
        <v>19</v>
      </c>
      <c r="B25" s="22" t="s">
        <v>53</v>
      </c>
      <c r="C25" s="23" t="s">
        <v>64</v>
      </c>
      <c r="D25" s="23" t="s">
        <v>55</v>
      </c>
      <c r="E25" s="24" t="s">
        <v>56</v>
      </c>
      <c r="F25" s="15">
        <v>269.89999999999998</v>
      </c>
      <c r="G25" s="15"/>
      <c r="H25" s="15"/>
      <c r="I25" s="20">
        <f t="shared" si="2"/>
        <v>0</v>
      </c>
      <c r="J25" s="20">
        <f t="shared" si="1"/>
        <v>0</v>
      </c>
      <c r="K25" s="15" t="s">
        <v>57</v>
      </c>
      <c r="L25" s="15"/>
      <c r="N25" s="1"/>
    </row>
    <row r="26" spans="1:14" ht="48">
      <c r="A26" s="15">
        <v>20</v>
      </c>
      <c r="B26" s="22" t="s">
        <v>65</v>
      </c>
      <c r="C26" s="23" t="s">
        <v>66</v>
      </c>
      <c r="D26" s="23" t="s">
        <v>67</v>
      </c>
      <c r="E26" s="24" t="s">
        <v>68</v>
      </c>
      <c r="F26" s="15">
        <v>55</v>
      </c>
      <c r="G26" s="15"/>
      <c r="H26" s="15"/>
      <c r="I26" s="20">
        <f t="shared" si="2"/>
        <v>0</v>
      </c>
      <c r="J26" s="20">
        <f t="shared" si="1"/>
        <v>0</v>
      </c>
      <c r="K26" s="15" t="s">
        <v>65</v>
      </c>
      <c r="L26" s="15"/>
    </row>
    <row r="27" spans="1:14" ht="48">
      <c r="A27" s="15">
        <v>21</v>
      </c>
      <c r="B27" s="22" t="s">
        <v>69</v>
      </c>
      <c r="C27" s="23" t="s">
        <v>70</v>
      </c>
      <c r="D27" s="23" t="s">
        <v>71</v>
      </c>
      <c r="E27" s="24" t="s">
        <v>56</v>
      </c>
      <c r="F27" s="15">
        <v>140</v>
      </c>
      <c r="G27" s="15"/>
      <c r="H27" s="15"/>
      <c r="I27" s="20">
        <f t="shared" si="2"/>
        <v>0</v>
      </c>
      <c r="J27" s="20">
        <f t="shared" si="1"/>
        <v>0</v>
      </c>
      <c r="K27" s="15" t="s">
        <v>72</v>
      </c>
      <c r="L27" s="15"/>
    </row>
    <row r="28" spans="1:14" ht="48">
      <c r="A28" s="15">
        <v>22</v>
      </c>
      <c r="B28" s="22" t="s">
        <v>69</v>
      </c>
      <c r="C28" s="23" t="s">
        <v>73</v>
      </c>
      <c r="D28" s="23" t="s">
        <v>71</v>
      </c>
      <c r="E28" s="24" t="s">
        <v>56</v>
      </c>
      <c r="F28" s="15">
        <v>289</v>
      </c>
      <c r="G28" s="15"/>
      <c r="H28" s="15"/>
      <c r="I28" s="20">
        <f t="shared" si="2"/>
        <v>0</v>
      </c>
      <c r="J28" s="20">
        <f t="shared" si="1"/>
        <v>0</v>
      </c>
      <c r="K28" s="15" t="s">
        <v>72</v>
      </c>
      <c r="L28" s="15"/>
    </row>
    <row r="29" spans="1:14" ht="108">
      <c r="A29" s="15">
        <v>23</v>
      </c>
      <c r="B29" s="22" t="s">
        <v>74</v>
      </c>
      <c r="C29" s="23" t="s">
        <v>75</v>
      </c>
      <c r="D29" s="23" t="s">
        <v>76</v>
      </c>
      <c r="E29" s="24" t="s">
        <v>77</v>
      </c>
      <c r="F29" s="25">
        <f>59.5</f>
        <v>59.5</v>
      </c>
      <c r="G29" s="26"/>
      <c r="H29" s="26"/>
      <c r="I29" s="20">
        <f t="shared" si="2"/>
        <v>0</v>
      </c>
      <c r="J29" s="20">
        <f t="shared" si="1"/>
        <v>0</v>
      </c>
      <c r="K29" s="60" t="s">
        <v>78</v>
      </c>
      <c r="L29" s="15"/>
    </row>
    <row r="30" spans="1:14" ht="75.95" customHeight="1">
      <c r="A30" s="15">
        <v>24</v>
      </c>
      <c r="B30" s="27" t="s">
        <v>79</v>
      </c>
      <c r="C30" s="28" t="s">
        <v>80</v>
      </c>
      <c r="D30" s="28" t="s">
        <v>81</v>
      </c>
      <c r="E30" s="24" t="s">
        <v>77</v>
      </c>
      <c r="F30" s="15">
        <f>6*1.8+10*0.7*0.16+6*0.5*0.16</f>
        <v>12.400000000000002</v>
      </c>
      <c r="G30" s="20"/>
      <c r="H30" s="15"/>
      <c r="I30" s="20">
        <f t="shared" si="2"/>
        <v>0</v>
      </c>
      <c r="J30" s="20">
        <f t="shared" si="1"/>
        <v>0</v>
      </c>
      <c r="K30" s="15" t="s">
        <v>79</v>
      </c>
      <c r="L30" s="15"/>
    </row>
    <row r="31" spans="1:14" ht="36" customHeight="1">
      <c r="A31" s="15">
        <v>25</v>
      </c>
      <c r="B31" s="22" t="s">
        <v>82</v>
      </c>
      <c r="C31" s="23" t="s">
        <v>83</v>
      </c>
      <c r="D31" s="23" t="s">
        <v>84</v>
      </c>
      <c r="E31" s="24" t="s">
        <v>56</v>
      </c>
      <c r="F31" s="20">
        <f>1384.76*0.8*0.5</f>
        <v>553.904</v>
      </c>
      <c r="G31" s="20"/>
      <c r="H31" s="15"/>
      <c r="I31" s="20">
        <f t="shared" si="2"/>
        <v>0</v>
      </c>
      <c r="J31" s="20">
        <f t="shared" si="1"/>
        <v>0</v>
      </c>
      <c r="K31" s="15" t="s">
        <v>85</v>
      </c>
      <c r="L31" s="15"/>
    </row>
    <row r="32" spans="1:14" ht="54.95" customHeight="1">
      <c r="A32" s="15">
        <v>26</v>
      </c>
      <c r="B32" s="22" t="s">
        <v>82</v>
      </c>
      <c r="C32" s="23" t="s">
        <v>86</v>
      </c>
      <c r="D32" s="23" t="s">
        <v>84</v>
      </c>
      <c r="E32" s="24" t="s">
        <v>56</v>
      </c>
      <c r="F32" s="20">
        <f>1384.76*0.8*0.5</f>
        <v>553.904</v>
      </c>
      <c r="G32" s="20"/>
      <c r="H32" s="15"/>
      <c r="I32" s="20">
        <f t="shared" si="2"/>
        <v>0</v>
      </c>
      <c r="J32" s="20">
        <f t="shared" si="1"/>
        <v>0</v>
      </c>
      <c r="K32" s="15" t="s">
        <v>85</v>
      </c>
      <c r="L32" s="15"/>
    </row>
    <row r="33" spans="1:12" ht="48">
      <c r="A33" s="15">
        <v>27</v>
      </c>
      <c r="B33" s="22" t="s">
        <v>82</v>
      </c>
      <c r="C33" s="23" t="s">
        <v>87</v>
      </c>
      <c r="D33" s="23" t="s">
        <v>84</v>
      </c>
      <c r="E33" s="24" t="s">
        <v>56</v>
      </c>
      <c r="F33" s="20">
        <f>1384.76*0.2+429</f>
        <v>705.952</v>
      </c>
      <c r="G33" s="20"/>
      <c r="H33" s="15"/>
      <c r="I33" s="20">
        <f t="shared" si="2"/>
        <v>0</v>
      </c>
      <c r="J33" s="20">
        <f t="shared" si="1"/>
        <v>0</v>
      </c>
      <c r="K33" s="15" t="s">
        <v>85</v>
      </c>
      <c r="L33" s="15"/>
    </row>
    <row r="34" spans="1:12" ht="48">
      <c r="A34" s="15">
        <v>28</v>
      </c>
      <c r="B34" s="22" t="s">
        <v>88</v>
      </c>
      <c r="C34" s="23" t="s">
        <v>89</v>
      </c>
      <c r="D34" s="23" t="s">
        <v>90</v>
      </c>
      <c r="E34" s="24" t="s">
        <v>91</v>
      </c>
      <c r="F34" s="25">
        <f>59.5*0.05</f>
        <v>2.9750000000000001</v>
      </c>
      <c r="G34" s="20"/>
      <c r="H34" s="15"/>
      <c r="I34" s="20">
        <f t="shared" si="2"/>
        <v>0</v>
      </c>
      <c r="J34" s="20">
        <f t="shared" si="1"/>
        <v>0</v>
      </c>
      <c r="K34" s="15" t="s">
        <v>85</v>
      </c>
      <c r="L34" s="15"/>
    </row>
    <row r="35" spans="1:12" ht="24">
      <c r="A35" s="15">
        <v>29</v>
      </c>
      <c r="B35" s="27" t="s">
        <v>92</v>
      </c>
      <c r="C35" s="28" t="s">
        <v>93</v>
      </c>
      <c r="D35" s="28" t="s">
        <v>94</v>
      </c>
      <c r="E35" s="24" t="s">
        <v>95</v>
      </c>
      <c r="F35" s="29">
        <v>66</v>
      </c>
      <c r="G35" s="15"/>
      <c r="H35" s="15"/>
      <c r="I35" s="20">
        <f t="shared" si="2"/>
        <v>0</v>
      </c>
      <c r="J35" s="20">
        <f t="shared" si="1"/>
        <v>0</v>
      </c>
      <c r="K35" s="15" t="s">
        <v>96</v>
      </c>
      <c r="L35" s="15"/>
    </row>
    <row r="36" spans="1:12" ht="24">
      <c r="A36" s="15">
        <v>30</v>
      </c>
      <c r="B36" s="27" t="s">
        <v>97</v>
      </c>
      <c r="C36" s="28" t="s">
        <v>98</v>
      </c>
      <c r="D36" s="28" t="s">
        <v>99</v>
      </c>
      <c r="E36" s="24" t="s">
        <v>95</v>
      </c>
      <c r="F36" s="29">
        <f>73+100</f>
        <v>173</v>
      </c>
      <c r="G36" s="15"/>
      <c r="H36" s="15"/>
      <c r="I36" s="20">
        <f t="shared" si="2"/>
        <v>0</v>
      </c>
      <c r="J36" s="20">
        <f t="shared" si="1"/>
        <v>0</v>
      </c>
      <c r="K36" s="15" t="s">
        <v>96</v>
      </c>
      <c r="L36" s="15"/>
    </row>
    <row r="37" spans="1:12" ht="24">
      <c r="A37" s="15">
        <v>31</v>
      </c>
      <c r="B37" s="27" t="s">
        <v>100</v>
      </c>
      <c r="C37" s="28" t="s">
        <v>101</v>
      </c>
      <c r="D37" s="28" t="s">
        <v>94</v>
      </c>
      <c r="E37" s="24" t="s">
        <v>102</v>
      </c>
      <c r="F37" s="29">
        <f>11*5</f>
        <v>55</v>
      </c>
      <c r="G37" s="15"/>
      <c r="H37" s="15"/>
      <c r="I37" s="20">
        <f t="shared" si="2"/>
        <v>0</v>
      </c>
      <c r="J37" s="20">
        <f t="shared" si="1"/>
        <v>0</v>
      </c>
      <c r="K37" s="15" t="s">
        <v>103</v>
      </c>
      <c r="L37" s="15"/>
    </row>
    <row r="38" spans="1:12">
      <c r="A38" s="15">
        <v>32</v>
      </c>
      <c r="B38" s="22" t="s">
        <v>104</v>
      </c>
      <c r="C38" s="23" t="s">
        <v>105</v>
      </c>
      <c r="D38" s="23" t="s">
        <v>106</v>
      </c>
      <c r="E38" s="24" t="s">
        <v>107</v>
      </c>
      <c r="F38" s="29">
        <v>1</v>
      </c>
      <c r="G38" s="15"/>
      <c r="H38" s="15"/>
      <c r="I38" s="20">
        <f t="shared" si="2"/>
        <v>0</v>
      </c>
      <c r="J38" s="20">
        <f t="shared" si="1"/>
        <v>0</v>
      </c>
      <c r="K38" s="15" t="s">
        <v>108</v>
      </c>
      <c r="L38" s="15"/>
    </row>
    <row r="39" spans="1:12" ht="24">
      <c r="A39" s="15">
        <v>33</v>
      </c>
      <c r="B39" s="22" t="s">
        <v>109</v>
      </c>
      <c r="C39" s="23" t="s">
        <v>110</v>
      </c>
      <c r="D39" s="23" t="s">
        <v>111</v>
      </c>
      <c r="E39" s="24" t="s">
        <v>95</v>
      </c>
      <c r="F39" s="29">
        <v>33</v>
      </c>
      <c r="G39" s="15" t="s">
        <v>40</v>
      </c>
      <c r="H39" s="15"/>
      <c r="I39" s="20">
        <f>H39</f>
        <v>0</v>
      </c>
      <c r="J39" s="20">
        <f t="shared" si="1"/>
        <v>0</v>
      </c>
      <c r="K39" s="15" t="s">
        <v>109</v>
      </c>
      <c r="L39" s="14" t="s">
        <v>112</v>
      </c>
    </row>
    <row r="40" spans="1:12" ht="24">
      <c r="A40" s="15">
        <v>34</v>
      </c>
      <c r="B40" s="22" t="s">
        <v>113</v>
      </c>
      <c r="C40" s="23" t="s">
        <v>114</v>
      </c>
      <c r="D40" s="23" t="s">
        <v>115</v>
      </c>
      <c r="E40" s="24" t="s">
        <v>56</v>
      </c>
      <c r="F40" s="29">
        <f>33*8</f>
        <v>264</v>
      </c>
      <c r="G40" s="15"/>
      <c r="H40" s="15"/>
      <c r="I40" s="20">
        <f>H40+G40</f>
        <v>0</v>
      </c>
      <c r="J40" s="20">
        <f t="shared" si="1"/>
        <v>0</v>
      </c>
      <c r="K40" s="15" t="s">
        <v>116</v>
      </c>
      <c r="L40" s="15"/>
    </row>
    <row r="41" spans="1:12" ht="36">
      <c r="A41" s="15">
        <v>35</v>
      </c>
      <c r="B41" s="22" t="s">
        <v>117</v>
      </c>
      <c r="C41" s="23" t="s">
        <v>118</v>
      </c>
      <c r="D41" s="23" t="s">
        <v>119</v>
      </c>
      <c r="E41" s="24" t="s">
        <v>56</v>
      </c>
      <c r="F41" s="29">
        <f>264*2</f>
        <v>528</v>
      </c>
      <c r="G41" s="15"/>
      <c r="H41" s="15"/>
      <c r="I41" s="20">
        <f>H41+G41</f>
        <v>0</v>
      </c>
      <c r="J41" s="20">
        <f t="shared" si="1"/>
        <v>0</v>
      </c>
      <c r="K41" s="15" t="s">
        <v>120</v>
      </c>
      <c r="L41" s="15"/>
    </row>
    <row r="42" spans="1:12" ht="27.95" customHeight="1">
      <c r="A42" s="35"/>
      <c r="B42" s="31" t="s">
        <v>15</v>
      </c>
      <c r="C42" s="32"/>
      <c r="D42" s="32"/>
      <c r="E42" s="33"/>
      <c r="F42" s="34"/>
      <c r="G42" s="35"/>
      <c r="H42" s="35"/>
      <c r="I42" s="35"/>
      <c r="J42" s="36">
        <f>SUM(J3:J41)</f>
        <v>0</v>
      </c>
      <c r="K42" s="35"/>
      <c r="L42" s="35"/>
    </row>
    <row r="43" spans="1:12" ht="69" customHeight="1">
      <c r="A43" s="83" t="s">
        <v>121</v>
      </c>
      <c r="B43" s="83"/>
      <c r="C43" s="84"/>
      <c r="D43" s="84"/>
      <c r="E43" s="83"/>
      <c r="F43" s="83"/>
      <c r="G43" s="85"/>
      <c r="H43" s="85"/>
      <c r="I43" s="85"/>
      <c r="J43" s="85"/>
      <c r="K43" s="83"/>
      <c r="L43" s="83"/>
    </row>
    <row r="44" spans="1:12" ht="42.95" customHeight="1">
      <c r="A44" s="83" t="s">
        <v>122</v>
      </c>
      <c r="B44" s="83"/>
      <c r="C44" s="84"/>
      <c r="D44" s="84"/>
      <c r="E44" s="83"/>
      <c r="F44" s="83"/>
      <c r="G44" s="85"/>
      <c r="H44" s="85"/>
      <c r="I44" s="85"/>
      <c r="J44" s="85"/>
      <c r="K44" s="83"/>
      <c r="L44" s="83"/>
    </row>
    <row r="45" spans="1:12">
      <c r="A45" s="46"/>
      <c r="B45" s="47"/>
      <c r="C45" s="48"/>
      <c r="D45" s="48"/>
      <c r="E45" s="50"/>
      <c r="F45" s="50"/>
      <c r="G45" s="46"/>
      <c r="H45" s="46"/>
      <c r="I45" s="46"/>
      <c r="J45" s="46"/>
      <c r="K45" s="58"/>
      <c r="L45" s="1"/>
    </row>
    <row r="46" spans="1:12">
      <c r="A46" s="46"/>
      <c r="B46" s="86" t="s">
        <v>19</v>
      </c>
      <c r="C46" s="87"/>
      <c r="D46" s="87"/>
      <c r="E46" s="86"/>
      <c r="F46" s="50"/>
      <c r="G46" s="46"/>
      <c r="H46" s="46"/>
      <c r="I46" s="46"/>
      <c r="J46" s="46"/>
      <c r="K46" s="58"/>
      <c r="L46" s="1"/>
    </row>
    <row r="47" spans="1:12">
      <c r="A47" s="55"/>
      <c r="B47" s="52" t="s">
        <v>20</v>
      </c>
      <c r="C47" s="53"/>
      <c r="D47" s="53"/>
      <c r="E47" s="52"/>
      <c r="F47" s="55"/>
      <c r="G47" s="56"/>
      <c r="H47" s="56"/>
      <c r="I47" s="56"/>
      <c r="J47" s="56"/>
      <c r="K47" s="55"/>
      <c r="L47" s="1"/>
    </row>
    <row r="48" spans="1:12">
      <c r="A48" s="55"/>
      <c r="B48" s="86" t="s">
        <v>123</v>
      </c>
      <c r="C48" s="87"/>
      <c r="D48" s="87"/>
      <c r="E48" s="86"/>
      <c r="F48" s="55"/>
      <c r="G48" s="56"/>
      <c r="H48" s="56"/>
      <c r="I48" s="56"/>
      <c r="J48" s="56"/>
      <c r="K48" s="55"/>
      <c r="L48" s="1"/>
    </row>
  </sheetData>
  <autoFilter ref="A3:L48"/>
  <mergeCells count="16">
    <mergeCell ref="B46:E46"/>
    <mergeCell ref="B48:E48"/>
    <mergeCell ref="A3:A4"/>
    <mergeCell ref="B3:B4"/>
    <mergeCell ref="C3:C4"/>
    <mergeCell ref="D3:D4"/>
    <mergeCell ref="E3:E4"/>
    <mergeCell ref="A1:L1"/>
    <mergeCell ref="A2:L2"/>
    <mergeCell ref="G3:I3"/>
    <mergeCell ref="A43:L43"/>
    <mergeCell ref="A44:L44"/>
    <mergeCell ref="F3:F4"/>
    <mergeCell ref="J3:J4"/>
    <mergeCell ref="K3:K4"/>
    <mergeCell ref="L3:L4"/>
  </mergeCells>
  <phoneticPr fontId="21" type="noConversion"/>
  <pageMargins left="0.47222222222222199" right="7.8472222222222193E-2" top="0.39305555555555599" bottom="0.59027777777777801" header="0.5" footer="0.31458333333333299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="85" zoomScaleNormal="85" workbookViewId="0">
      <pane xSplit="12" ySplit="4" topLeftCell="M5" activePane="bottomRight" state="frozen"/>
      <selection pane="topRight"/>
      <selection pane="bottomLeft"/>
      <selection pane="bottomRight" activeCell="A37" sqref="A37:L37"/>
    </sheetView>
  </sheetViews>
  <sheetFormatPr defaultColWidth="9" defaultRowHeight="13.5"/>
  <cols>
    <col min="1" max="1" width="7.25" customWidth="1"/>
    <col min="2" max="2" width="11.875" customWidth="1"/>
    <col min="3" max="4" width="31.125" style="3" customWidth="1"/>
    <col min="5" max="5" width="5.25" customWidth="1"/>
    <col min="6" max="6" width="8" style="5" customWidth="1"/>
    <col min="7" max="7" width="10" style="5" customWidth="1"/>
    <col min="8" max="8" width="8.75" style="5" customWidth="1"/>
    <col min="9" max="9" width="8.625" style="5" customWidth="1"/>
    <col min="10" max="10" width="11.625" style="5" customWidth="1"/>
    <col min="11" max="11" width="10.25" customWidth="1"/>
    <col min="12" max="12" width="9.25" customWidth="1"/>
  </cols>
  <sheetData>
    <row r="1" spans="1:18" ht="24" customHeight="1">
      <c r="A1" s="79" t="s">
        <v>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"/>
      <c r="N1" s="7"/>
      <c r="O1" s="7"/>
      <c r="P1" s="7"/>
    </row>
    <row r="2" spans="1:18" s="1" customFormat="1" ht="18.95" customHeight="1">
      <c r="A2" s="80" t="s">
        <v>23</v>
      </c>
      <c r="B2" s="80"/>
      <c r="C2" s="80"/>
      <c r="D2" s="80"/>
      <c r="E2" s="80"/>
      <c r="F2" s="81"/>
      <c r="G2" s="81"/>
      <c r="H2" s="81"/>
      <c r="I2" s="81"/>
      <c r="J2" s="81"/>
      <c r="K2" s="80"/>
      <c r="L2" s="80"/>
      <c r="M2" s="37"/>
      <c r="N2" s="37"/>
      <c r="O2" s="37"/>
      <c r="P2" s="37"/>
    </row>
    <row r="3" spans="1:18" s="1" customFormat="1" ht="24.95" customHeight="1">
      <c r="A3" s="88" t="s">
        <v>2</v>
      </c>
      <c r="B3" s="88" t="s">
        <v>3</v>
      </c>
      <c r="C3" s="90" t="s">
        <v>24</v>
      </c>
      <c r="D3" s="90" t="s">
        <v>25</v>
      </c>
      <c r="E3" s="91" t="s">
        <v>26</v>
      </c>
      <c r="F3" s="91" t="s">
        <v>27</v>
      </c>
      <c r="G3" s="82" t="s">
        <v>28</v>
      </c>
      <c r="H3" s="82"/>
      <c r="I3" s="82"/>
      <c r="J3" s="82" t="s">
        <v>29</v>
      </c>
      <c r="K3" s="92" t="s">
        <v>30</v>
      </c>
      <c r="L3" s="82" t="s">
        <v>5</v>
      </c>
      <c r="M3" s="37"/>
      <c r="N3" s="37"/>
      <c r="O3" s="37"/>
      <c r="P3" s="37"/>
    </row>
    <row r="4" spans="1:18" s="2" customFormat="1" ht="30" customHeight="1">
      <c r="A4" s="89"/>
      <c r="B4" s="89"/>
      <c r="C4" s="90"/>
      <c r="D4" s="90"/>
      <c r="E4" s="91"/>
      <c r="F4" s="91"/>
      <c r="G4" s="9" t="s">
        <v>31</v>
      </c>
      <c r="H4" s="9" t="s">
        <v>32</v>
      </c>
      <c r="I4" s="9" t="s">
        <v>33</v>
      </c>
      <c r="J4" s="82"/>
      <c r="K4" s="93"/>
      <c r="L4" s="82"/>
    </row>
    <row r="5" spans="1:18" s="2" customFormat="1" ht="12">
      <c r="A5" s="9" t="s">
        <v>6</v>
      </c>
      <c r="B5" s="8" t="s">
        <v>124</v>
      </c>
      <c r="C5" s="13"/>
      <c r="D5" s="13"/>
      <c r="E5" s="9"/>
      <c r="F5" s="9"/>
      <c r="G5" s="9"/>
      <c r="H5" s="9"/>
      <c r="I5" s="9"/>
      <c r="J5" s="10"/>
      <c r="K5" s="10"/>
      <c r="L5" s="10"/>
    </row>
    <row r="6" spans="1:18" s="2" customFormat="1" ht="12">
      <c r="A6" s="9" t="s">
        <v>35</v>
      </c>
      <c r="B6" s="8" t="s">
        <v>8</v>
      </c>
      <c r="C6" s="13"/>
      <c r="D6" s="13"/>
      <c r="E6" s="9"/>
      <c r="F6" s="9"/>
      <c r="G6" s="9"/>
      <c r="H6" s="9"/>
      <c r="I6" s="9"/>
      <c r="J6" s="10"/>
      <c r="K6" s="10"/>
      <c r="L6" s="10"/>
    </row>
    <row r="7" spans="1:18" s="1" customFormat="1" ht="96">
      <c r="A7" s="15">
        <v>1</v>
      </c>
      <c r="B7" s="16" t="s">
        <v>36</v>
      </c>
      <c r="C7" s="17" t="s">
        <v>125</v>
      </c>
      <c r="D7" s="17" t="s">
        <v>38</v>
      </c>
      <c r="E7" s="14" t="s">
        <v>39</v>
      </c>
      <c r="F7" s="18">
        <f>2+2+1+1</f>
        <v>6</v>
      </c>
      <c r="G7" s="15" t="s">
        <v>40</v>
      </c>
      <c r="H7" s="14"/>
      <c r="I7" s="20">
        <f t="shared" ref="I7:I10" si="0">H7</f>
        <v>0</v>
      </c>
      <c r="J7" s="20">
        <f>I7*F7</f>
        <v>0</v>
      </c>
      <c r="K7" s="15" t="s">
        <v>36</v>
      </c>
      <c r="L7" s="14" t="s">
        <v>41</v>
      </c>
    </row>
    <row r="8" spans="1:18" s="1" customFormat="1" ht="84">
      <c r="A8" s="15">
        <v>2</v>
      </c>
      <c r="B8" s="16" t="s">
        <v>36</v>
      </c>
      <c r="C8" s="17" t="s">
        <v>126</v>
      </c>
      <c r="D8" s="17" t="s">
        <v>38</v>
      </c>
      <c r="E8" s="14" t="s">
        <v>39</v>
      </c>
      <c r="F8" s="18">
        <f>1+1</f>
        <v>2</v>
      </c>
      <c r="G8" s="15" t="s">
        <v>40</v>
      </c>
      <c r="H8" s="14"/>
      <c r="I8" s="20">
        <f t="shared" si="0"/>
        <v>0</v>
      </c>
      <c r="J8" s="20">
        <f t="shared" ref="J8:J35" si="1">I8*F8</f>
        <v>0</v>
      </c>
      <c r="K8" s="15" t="s">
        <v>36</v>
      </c>
      <c r="L8" s="14" t="s">
        <v>41</v>
      </c>
    </row>
    <row r="9" spans="1:18" s="1" customFormat="1" ht="84">
      <c r="A9" s="15">
        <v>3</v>
      </c>
      <c r="B9" s="16" t="s">
        <v>36</v>
      </c>
      <c r="C9" s="17" t="s">
        <v>127</v>
      </c>
      <c r="D9" s="17" t="s">
        <v>38</v>
      </c>
      <c r="E9" s="14" t="s">
        <v>39</v>
      </c>
      <c r="F9" s="18">
        <f>1+1</f>
        <v>2</v>
      </c>
      <c r="G9" s="15" t="s">
        <v>40</v>
      </c>
      <c r="H9" s="14"/>
      <c r="I9" s="20">
        <f t="shared" si="0"/>
        <v>0</v>
      </c>
      <c r="J9" s="20">
        <f t="shared" si="1"/>
        <v>0</v>
      </c>
      <c r="K9" s="15" t="s">
        <v>36</v>
      </c>
      <c r="L9" s="14" t="s">
        <v>41</v>
      </c>
    </row>
    <row r="10" spans="1:18" s="1" customFormat="1" ht="72">
      <c r="A10" s="15">
        <v>4</v>
      </c>
      <c r="B10" s="21" t="s">
        <v>44</v>
      </c>
      <c r="C10" s="17" t="s">
        <v>128</v>
      </c>
      <c r="D10" s="17" t="s">
        <v>38</v>
      </c>
      <c r="E10" s="14" t="s">
        <v>39</v>
      </c>
      <c r="F10" s="15">
        <v>54</v>
      </c>
      <c r="G10" s="15" t="s">
        <v>40</v>
      </c>
      <c r="H10" s="14"/>
      <c r="I10" s="20">
        <f t="shared" si="0"/>
        <v>0</v>
      </c>
      <c r="J10" s="20">
        <f t="shared" si="1"/>
        <v>0</v>
      </c>
      <c r="K10" s="15" t="s">
        <v>36</v>
      </c>
      <c r="L10" s="14" t="s">
        <v>41</v>
      </c>
    </row>
    <row r="11" spans="1:18" s="1" customFormat="1" ht="72">
      <c r="A11" s="15">
        <v>5</v>
      </c>
      <c r="B11" s="22" t="s">
        <v>53</v>
      </c>
      <c r="C11" s="23" t="s">
        <v>54</v>
      </c>
      <c r="D11" s="23" t="s">
        <v>55</v>
      </c>
      <c r="E11" s="24" t="s">
        <v>56</v>
      </c>
      <c r="F11" s="15">
        <v>84.68</v>
      </c>
      <c r="G11" s="15"/>
      <c r="H11" s="15"/>
      <c r="I11" s="20">
        <f t="shared" ref="I11:I17" si="2">H11+G11</f>
        <v>0</v>
      </c>
      <c r="J11" s="20">
        <f t="shared" si="1"/>
        <v>0</v>
      </c>
      <c r="K11" s="15" t="s">
        <v>57</v>
      </c>
      <c r="L11" s="15"/>
      <c r="R11" s="1">
        <v>1.2</v>
      </c>
    </row>
    <row r="12" spans="1:18" s="1" customFormat="1" ht="72">
      <c r="A12" s="15">
        <v>6</v>
      </c>
      <c r="B12" s="22" t="s">
        <v>53</v>
      </c>
      <c r="C12" s="23" t="s">
        <v>129</v>
      </c>
      <c r="D12" s="23" t="s">
        <v>55</v>
      </c>
      <c r="E12" s="24" t="s">
        <v>56</v>
      </c>
      <c r="F12" s="15">
        <f>104.56+68.49</f>
        <v>173.05</v>
      </c>
      <c r="G12" s="15"/>
      <c r="H12" s="15"/>
      <c r="I12" s="20">
        <f t="shared" si="2"/>
        <v>0</v>
      </c>
      <c r="J12" s="20">
        <f t="shared" si="1"/>
        <v>0</v>
      </c>
      <c r="K12" s="15" t="s">
        <v>57</v>
      </c>
      <c r="L12" s="15"/>
    </row>
    <row r="13" spans="1:18" s="1" customFormat="1" ht="72">
      <c r="A13" s="15">
        <v>7</v>
      </c>
      <c r="B13" s="22" t="s">
        <v>53</v>
      </c>
      <c r="C13" s="23" t="s">
        <v>59</v>
      </c>
      <c r="D13" s="23" t="s">
        <v>55</v>
      </c>
      <c r="E13" s="24" t="s">
        <v>56</v>
      </c>
      <c r="F13" s="15">
        <v>55.12</v>
      </c>
      <c r="G13" s="15"/>
      <c r="H13" s="15"/>
      <c r="I13" s="20">
        <f t="shared" si="2"/>
        <v>0</v>
      </c>
      <c r="J13" s="20">
        <f t="shared" si="1"/>
        <v>0</v>
      </c>
      <c r="K13" s="15" t="s">
        <v>57</v>
      </c>
      <c r="L13" s="15"/>
    </row>
    <row r="14" spans="1:18" s="1" customFormat="1" ht="72">
      <c r="A14" s="15">
        <v>8</v>
      </c>
      <c r="B14" s="22" t="s">
        <v>53</v>
      </c>
      <c r="C14" s="23" t="s">
        <v>60</v>
      </c>
      <c r="D14" s="23" t="s">
        <v>55</v>
      </c>
      <c r="E14" s="24" t="s">
        <v>56</v>
      </c>
      <c r="F14" s="15">
        <f>84.68+80.5</f>
        <v>165.18</v>
      </c>
      <c r="G14" s="15"/>
      <c r="H14" s="15"/>
      <c r="I14" s="20">
        <f t="shared" si="2"/>
        <v>0</v>
      </c>
      <c r="J14" s="20">
        <f t="shared" si="1"/>
        <v>0</v>
      </c>
      <c r="K14" s="15" t="s">
        <v>57</v>
      </c>
      <c r="L14" s="15"/>
    </row>
    <row r="15" spans="1:18" ht="72">
      <c r="A15" s="15">
        <v>9</v>
      </c>
      <c r="B15" s="22" t="s">
        <v>53</v>
      </c>
      <c r="C15" s="23" t="s">
        <v>61</v>
      </c>
      <c r="D15" s="23" t="s">
        <v>55</v>
      </c>
      <c r="E15" s="24" t="s">
        <v>56</v>
      </c>
      <c r="F15" s="15">
        <v>104.65</v>
      </c>
      <c r="G15" s="15"/>
      <c r="H15" s="15"/>
      <c r="I15" s="20">
        <f t="shared" si="2"/>
        <v>0</v>
      </c>
      <c r="J15" s="20">
        <f t="shared" si="1"/>
        <v>0</v>
      </c>
      <c r="K15" s="15" t="s">
        <v>57</v>
      </c>
      <c r="L15" s="15"/>
    </row>
    <row r="16" spans="1:18" ht="72">
      <c r="A16" s="15">
        <v>10</v>
      </c>
      <c r="B16" s="22" t="s">
        <v>53</v>
      </c>
      <c r="C16" s="23" t="s">
        <v>62</v>
      </c>
      <c r="D16" s="23" t="s">
        <v>55</v>
      </c>
      <c r="E16" s="24" t="s">
        <v>56</v>
      </c>
      <c r="F16" s="15">
        <f>68.49+120.58</f>
        <v>189.07</v>
      </c>
      <c r="G16" s="15"/>
      <c r="H16" s="15"/>
      <c r="I16" s="20">
        <f t="shared" si="2"/>
        <v>0</v>
      </c>
      <c r="J16" s="20">
        <f t="shared" si="1"/>
        <v>0</v>
      </c>
      <c r="K16" s="15" t="s">
        <v>57</v>
      </c>
      <c r="L16" s="15"/>
    </row>
    <row r="17" spans="1:15" ht="72">
      <c r="A17" s="15">
        <v>11</v>
      </c>
      <c r="B17" s="22" t="s">
        <v>53</v>
      </c>
      <c r="C17" s="23" t="s">
        <v>63</v>
      </c>
      <c r="D17" s="23" t="s">
        <v>55</v>
      </c>
      <c r="E17" s="24" t="s">
        <v>56</v>
      </c>
      <c r="F17" s="15">
        <f>55.12+80.5</f>
        <v>135.62</v>
      </c>
      <c r="G17" s="15"/>
      <c r="H17" s="15"/>
      <c r="I17" s="20">
        <f t="shared" si="2"/>
        <v>0</v>
      </c>
      <c r="J17" s="20">
        <f t="shared" si="1"/>
        <v>0</v>
      </c>
      <c r="K17" s="15" t="s">
        <v>57</v>
      </c>
      <c r="L17" s="15"/>
    </row>
    <row r="18" spans="1:15" ht="72">
      <c r="A18" s="15">
        <v>12</v>
      </c>
      <c r="B18" s="22" t="s">
        <v>53</v>
      </c>
      <c r="C18" s="23" t="s">
        <v>64</v>
      </c>
      <c r="D18" s="23" t="s">
        <v>55</v>
      </c>
      <c r="E18" s="24" t="s">
        <v>56</v>
      </c>
      <c r="F18" s="15">
        <v>120.58</v>
      </c>
      <c r="G18" s="15"/>
      <c r="H18" s="15"/>
      <c r="I18" s="20">
        <f t="shared" ref="I18:I26" si="3">H18+G18</f>
        <v>0</v>
      </c>
      <c r="J18" s="20">
        <f t="shared" si="1"/>
        <v>0</v>
      </c>
      <c r="K18" s="15" t="s">
        <v>57</v>
      </c>
      <c r="L18" s="15"/>
    </row>
    <row r="19" spans="1:15" ht="48">
      <c r="A19" s="15">
        <v>13</v>
      </c>
      <c r="B19" s="22" t="s">
        <v>65</v>
      </c>
      <c r="C19" s="23" t="s">
        <v>66</v>
      </c>
      <c r="D19" s="23" t="s">
        <v>67</v>
      </c>
      <c r="E19" s="24" t="s">
        <v>68</v>
      </c>
      <c r="F19" s="15">
        <v>44</v>
      </c>
      <c r="G19" s="15"/>
      <c r="H19" s="15"/>
      <c r="I19" s="20">
        <f t="shared" si="3"/>
        <v>0</v>
      </c>
      <c r="J19" s="20">
        <f t="shared" si="1"/>
        <v>0</v>
      </c>
      <c r="K19" s="15" t="s">
        <v>65</v>
      </c>
      <c r="L19" s="15"/>
    </row>
    <row r="20" spans="1:15" ht="48">
      <c r="A20" s="15">
        <v>14</v>
      </c>
      <c r="B20" s="22" t="s">
        <v>69</v>
      </c>
      <c r="C20" s="23" t="s">
        <v>73</v>
      </c>
      <c r="D20" s="23" t="s">
        <v>71</v>
      </c>
      <c r="E20" s="24" t="s">
        <v>56</v>
      </c>
      <c r="F20" s="15">
        <v>419.35</v>
      </c>
      <c r="G20" s="15"/>
      <c r="H20" s="15"/>
      <c r="I20" s="20">
        <f t="shared" si="3"/>
        <v>0</v>
      </c>
      <c r="J20" s="20">
        <f t="shared" si="1"/>
        <v>0</v>
      </c>
      <c r="K20" s="15" t="s">
        <v>72</v>
      </c>
      <c r="L20" s="15"/>
    </row>
    <row r="21" spans="1:15" ht="60">
      <c r="A21" s="15">
        <v>15</v>
      </c>
      <c r="B21" s="22" t="s">
        <v>74</v>
      </c>
      <c r="C21" s="23" t="s">
        <v>75</v>
      </c>
      <c r="D21" s="23" t="s">
        <v>76</v>
      </c>
      <c r="E21" s="24" t="s">
        <v>77</v>
      </c>
      <c r="F21" s="25">
        <f>554*0.6</f>
        <v>332.4</v>
      </c>
      <c r="G21" s="26"/>
      <c r="H21" s="26"/>
      <c r="I21" s="20">
        <f t="shared" si="3"/>
        <v>0</v>
      </c>
      <c r="J21" s="20">
        <f t="shared" si="1"/>
        <v>0</v>
      </c>
      <c r="K21" s="60" t="s">
        <v>78</v>
      </c>
      <c r="L21" s="15"/>
    </row>
    <row r="22" spans="1:15" ht="60">
      <c r="A22" s="15">
        <v>16</v>
      </c>
      <c r="B22" s="22" t="s">
        <v>74</v>
      </c>
      <c r="C22" s="23" t="s">
        <v>130</v>
      </c>
      <c r="D22" s="23" t="s">
        <v>76</v>
      </c>
      <c r="E22" s="24" t="s">
        <v>77</v>
      </c>
      <c r="F22" s="25">
        <f>554*0.4</f>
        <v>221.60000000000002</v>
      </c>
      <c r="G22" s="26"/>
      <c r="H22" s="26"/>
      <c r="I22" s="20">
        <f t="shared" si="3"/>
        <v>0</v>
      </c>
      <c r="J22" s="20">
        <f t="shared" si="1"/>
        <v>0</v>
      </c>
      <c r="K22" s="60" t="s">
        <v>78</v>
      </c>
      <c r="L22" s="15"/>
    </row>
    <row r="23" spans="1:15" ht="36">
      <c r="A23" s="15">
        <v>17</v>
      </c>
      <c r="B23" s="27" t="s">
        <v>79</v>
      </c>
      <c r="C23" s="28" t="s">
        <v>80</v>
      </c>
      <c r="D23" s="28" t="s">
        <v>81</v>
      </c>
      <c r="E23" s="24" t="s">
        <v>77</v>
      </c>
      <c r="F23" s="15">
        <f>98*1.8</f>
        <v>176.4</v>
      </c>
      <c r="G23" s="15"/>
      <c r="H23" s="15"/>
      <c r="I23" s="20">
        <f t="shared" si="3"/>
        <v>0</v>
      </c>
      <c r="J23" s="20">
        <f t="shared" si="1"/>
        <v>0</v>
      </c>
      <c r="K23" s="15" t="s">
        <v>79</v>
      </c>
      <c r="L23" s="15"/>
      <c r="O23">
        <f>176*1.4</f>
        <v>246.39999999999998</v>
      </c>
    </row>
    <row r="24" spans="1:15" ht="36">
      <c r="A24" s="15">
        <v>18</v>
      </c>
      <c r="B24" s="22" t="s">
        <v>82</v>
      </c>
      <c r="C24" s="23" t="s">
        <v>83</v>
      </c>
      <c r="D24" s="23" t="s">
        <v>84</v>
      </c>
      <c r="E24" s="24" t="s">
        <v>56</v>
      </c>
      <c r="F24" s="15">
        <f>1027*0.6</f>
        <v>616.19999999999993</v>
      </c>
      <c r="G24" s="20"/>
      <c r="H24" s="15"/>
      <c r="I24" s="20">
        <f t="shared" si="3"/>
        <v>0</v>
      </c>
      <c r="J24" s="20">
        <f t="shared" si="1"/>
        <v>0</v>
      </c>
      <c r="K24" s="15" t="s">
        <v>85</v>
      </c>
      <c r="L24" s="15"/>
    </row>
    <row r="25" spans="1:15" ht="48">
      <c r="A25" s="15">
        <v>19</v>
      </c>
      <c r="B25" s="22" t="s">
        <v>82</v>
      </c>
      <c r="C25" s="23" t="s">
        <v>86</v>
      </c>
      <c r="D25" s="23" t="s">
        <v>84</v>
      </c>
      <c r="E25" s="24" t="s">
        <v>56</v>
      </c>
      <c r="F25" s="15">
        <f>1027*0.4</f>
        <v>410.8</v>
      </c>
      <c r="G25" s="20"/>
      <c r="H25" s="15"/>
      <c r="I25" s="20">
        <f t="shared" si="3"/>
        <v>0</v>
      </c>
      <c r="J25" s="20">
        <f t="shared" si="1"/>
        <v>0</v>
      </c>
      <c r="K25" s="15" t="s">
        <v>85</v>
      </c>
      <c r="L25" s="15"/>
    </row>
    <row r="26" spans="1:15" ht="48">
      <c r="A26" s="15">
        <v>20</v>
      </c>
      <c r="B26" s="22" t="s">
        <v>82</v>
      </c>
      <c r="C26" s="23" t="s">
        <v>87</v>
      </c>
      <c r="D26" s="23" t="s">
        <v>84</v>
      </c>
      <c r="E26" s="24" t="s">
        <v>56</v>
      </c>
      <c r="F26" s="15">
        <v>419</v>
      </c>
      <c r="G26" s="20"/>
      <c r="H26" s="15"/>
      <c r="I26" s="20">
        <f t="shared" si="3"/>
        <v>0</v>
      </c>
      <c r="J26" s="20">
        <f t="shared" si="1"/>
        <v>0</v>
      </c>
      <c r="K26" s="15" t="s">
        <v>85</v>
      </c>
      <c r="L26" s="15"/>
    </row>
    <row r="27" spans="1:15" ht="48">
      <c r="A27" s="15">
        <v>21</v>
      </c>
      <c r="B27" s="22" t="s">
        <v>88</v>
      </c>
      <c r="C27" s="23" t="s">
        <v>89</v>
      </c>
      <c r="D27" s="23" t="s">
        <v>90</v>
      </c>
      <c r="E27" s="24" t="s">
        <v>91</v>
      </c>
      <c r="F27" s="25">
        <f>554*0.05*0.5</f>
        <v>13.850000000000001</v>
      </c>
      <c r="G27" s="20"/>
      <c r="H27" s="15"/>
      <c r="I27" s="20">
        <f t="shared" ref="I27:I32" si="4">H27+G27</f>
        <v>0</v>
      </c>
      <c r="J27" s="20">
        <f t="shared" si="1"/>
        <v>0</v>
      </c>
      <c r="K27" s="15" t="s">
        <v>85</v>
      </c>
      <c r="L27" s="15"/>
    </row>
    <row r="28" spans="1:15" ht="48" customHeight="1">
      <c r="A28" s="15">
        <v>22</v>
      </c>
      <c r="B28" s="22" t="s">
        <v>88</v>
      </c>
      <c r="C28" s="23" t="s">
        <v>131</v>
      </c>
      <c r="D28" t="s">
        <v>132</v>
      </c>
      <c r="E28" s="24" t="s">
        <v>91</v>
      </c>
      <c r="F28" s="25">
        <f>554*0.02*0.5</f>
        <v>5.54</v>
      </c>
      <c r="G28" s="20"/>
      <c r="H28" s="15"/>
      <c r="I28" s="20">
        <f t="shared" si="4"/>
        <v>0</v>
      </c>
      <c r="J28" s="20">
        <f t="shared" si="1"/>
        <v>0</v>
      </c>
      <c r="K28" s="15" t="s">
        <v>85</v>
      </c>
      <c r="L28" s="15"/>
    </row>
    <row r="29" spans="1:15" ht="24">
      <c r="A29" s="15">
        <v>23</v>
      </c>
      <c r="B29" s="27" t="s">
        <v>92</v>
      </c>
      <c r="C29" s="28" t="s">
        <v>93</v>
      </c>
      <c r="D29" s="28" t="s">
        <v>94</v>
      </c>
      <c r="E29" s="24" t="s">
        <v>95</v>
      </c>
      <c r="F29" s="29">
        <v>54</v>
      </c>
      <c r="G29" s="15"/>
      <c r="H29" s="15"/>
      <c r="I29" s="20">
        <f t="shared" si="4"/>
        <v>0</v>
      </c>
      <c r="J29" s="20">
        <f t="shared" si="1"/>
        <v>0</v>
      </c>
      <c r="K29" s="15" t="s">
        <v>96</v>
      </c>
      <c r="L29" s="15"/>
    </row>
    <row r="30" spans="1:15" ht="24">
      <c r="A30" s="15">
        <v>24</v>
      </c>
      <c r="B30" s="27" t="s">
        <v>97</v>
      </c>
      <c r="C30" s="28" t="s">
        <v>98</v>
      </c>
      <c r="D30" s="28" t="s">
        <v>99</v>
      </c>
      <c r="E30" s="24" t="s">
        <v>95</v>
      </c>
      <c r="F30" s="29">
        <v>205</v>
      </c>
      <c r="G30" s="15"/>
      <c r="H30" s="15"/>
      <c r="I30" s="20">
        <f t="shared" si="4"/>
        <v>0</v>
      </c>
      <c r="J30" s="20">
        <f t="shared" si="1"/>
        <v>0</v>
      </c>
      <c r="K30" s="15" t="s">
        <v>96</v>
      </c>
      <c r="L30" s="15"/>
    </row>
    <row r="31" spans="1:15" ht="24">
      <c r="A31" s="15">
        <v>25</v>
      </c>
      <c r="B31" s="27" t="s">
        <v>100</v>
      </c>
      <c r="C31" s="28" t="s">
        <v>101</v>
      </c>
      <c r="D31" s="28" t="s">
        <v>94</v>
      </c>
      <c r="E31" s="24" t="s">
        <v>102</v>
      </c>
      <c r="F31" s="29">
        <f>54*5</f>
        <v>270</v>
      </c>
      <c r="G31" s="15"/>
      <c r="H31" s="15"/>
      <c r="I31" s="20">
        <f t="shared" si="4"/>
        <v>0</v>
      </c>
      <c r="J31" s="20">
        <f t="shared" si="1"/>
        <v>0</v>
      </c>
      <c r="K31" s="15" t="s">
        <v>103</v>
      </c>
      <c r="L31" s="15"/>
    </row>
    <row r="32" spans="1:15">
      <c r="A32" s="15">
        <v>26</v>
      </c>
      <c r="B32" s="22" t="s">
        <v>104</v>
      </c>
      <c r="C32" s="23" t="s">
        <v>105</v>
      </c>
      <c r="D32" s="23" t="s">
        <v>106</v>
      </c>
      <c r="E32" s="24" t="s">
        <v>107</v>
      </c>
      <c r="F32" s="29">
        <v>1</v>
      </c>
      <c r="G32" s="15"/>
      <c r="H32" s="15"/>
      <c r="I32" s="20">
        <f t="shared" si="4"/>
        <v>0</v>
      </c>
      <c r="J32" s="20">
        <f t="shared" si="1"/>
        <v>0</v>
      </c>
      <c r="K32" s="15" t="s">
        <v>108</v>
      </c>
      <c r="L32" s="15"/>
    </row>
    <row r="33" spans="1:12" ht="24">
      <c r="A33" s="15">
        <v>27</v>
      </c>
      <c r="B33" s="22" t="s">
        <v>109</v>
      </c>
      <c r="C33" s="23" t="s">
        <v>110</v>
      </c>
      <c r="D33" s="23" t="s">
        <v>111</v>
      </c>
      <c r="E33" s="24" t="s">
        <v>95</v>
      </c>
      <c r="F33" s="29">
        <v>27</v>
      </c>
      <c r="G33" s="15" t="s">
        <v>40</v>
      </c>
      <c r="H33" s="15"/>
      <c r="I33" s="20">
        <f>H33</f>
        <v>0</v>
      </c>
      <c r="J33" s="20">
        <f t="shared" si="1"/>
        <v>0</v>
      </c>
      <c r="K33" s="15" t="s">
        <v>109</v>
      </c>
      <c r="L33" s="14" t="s">
        <v>112</v>
      </c>
    </row>
    <row r="34" spans="1:12" ht="24">
      <c r="A34" s="15">
        <v>28</v>
      </c>
      <c r="B34" s="22" t="s">
        <v>113</v>
      </c>
      <c r="C34" s="23" t="s">
        <v>114</v>
      </c>
      <c r="D34" s="23" t="s">
        <v>115</v>
      </c>
      <c r="E34" s="24" t="s">
        <v>56</v>
      </c>
      <c r="F34" s="29">
        <f>27*8</f>
        <v>216</v>
      </c>
      <c r="G34" s="15"/>
      <c r="H34" s="15"/>
      <c r="I34" s="20">
        <f>H34+G34</f>
        <v>0</v>
      </c>
      <c r="J34" s="20">
        <f t="shared" si="1"/>
        <v>0</v>
      </c>
      <c r="K34" s="15" t="s">
        <v>116</v>
      </c>
      <c r="L34" s="15"/>
    </row>
    <row r="35" spans="1:12" ht="24">
      <c r="A35" s="15">
        <v>29</v>
      </c>
      <c r="B35" s="22" t="s">
        <v>117</v>
      </c>
      <c r="C35" s="23" t="s">
        <v>118</v>
      </c>
      <c r="D35" s="23" t="s">
        <v>119</v>
      </c>
      <c r="E35" s="24" t="s">
        <v>56</v>
      </c>
      <c r="F35" s="29">
        <f>216*2</f>
        <v>432</v>
      </c>
      <c r="G35" s="15"/>
      <c r="H35" s="15"/>
      <c r="I35" s="20">
        <f>H35+G35</f>
        <v>0</v>
      </c>
      <c r="J35" s="20">
        <f t="shared" si="1"/>
        <v>0</v>
      </c>
      <c r="K35" s="15" t="s">
        <v>120</v>
      </c>
      <c r="L35" s="15"/>
    </row>
    <row r="36" spans="1:12">
      <c r="A36" s="35"/>
      <c r="B36" s="31" t="s">
        <v>15</v>
      </c>
      <c r="C36" s="32"/>
      <c r="D36" s="32"/>
      <c r="E36" s="33"/>
      <c r="F36" s="34"/>
      <c r="G36" s="35"/>
      <c r="H36" s="35"/>
      <c r="I36" s="35"/>
      <c r="J36" s="61">
        <f>SUM(J6:J35)</f>
        <v>0</v>
      </c>
      <c r="K36" s="35"/>
      <c r="L36" s="35"/>
    </row>
    <row r="37" spans="1:12" ht="69" customHeight="1">
      <c r="A37" s="83" t="s">
        <v>121</v>
      </c>
      <c r="B37" s="83"/>
      <c r="C37" s="84"/>
      <c r="D37" s="84"/>
      <c r="E37" s="83"/>
      <c r="F37" s="85"/>
      <c r="G37" s="85"/>
      <c r="H37" s="85"/>
      <c r="I37" s="85"/>
      <c r="J37" s="85"/>
      <c r="K37" s="83"/>
      <c r="L37" s="83"/>
    </row>
    <row r="38" spans="1:12" ht="27" customHeight="1">
      <c r="A38" s="83" t="s">
        <v>122</v>
      </c>
      <c r="B38" s="83"/>
      <c r="C38" s="84"/>
      <c r="D38" s="84"/>
      <c r="E38" s="83"/>
      <c r="F38" s="85"/>
      <c r="G38" s="85"/>
      <c r="H38" s="85"/>
      <c r="I38" s="85"/>
      <c r="J38" s="85"/>
      <c r="K38" s="83"/>
      <c r="L38" s="83"/>
    </row>
    <row r="39" spans="1:12" ht="27" customHeight="1">
      <c r="A39" s="46"/>
      <c r="B39" s="47"/>
      <c r="C39" s="48"/>
      <c r="D39" s="48"/>
      <c r="E39" s="50"/>
      <c r="F39" s="46"/>
      <c r="G39" s="46"/>
      <c r="H39" s="46"/>
      <c r="I39" s="46"/>
      <c r="J39" s="46"/>
      <c r="K39" s="58"/>
      <c r="L39" s="1"/>
    </row>
    <row r="40" spans="1:12">
      <c r="A40" s="46"/>
      <c r="B40" s="86" t="s">
        <v>19</v>
      </c>
      <c r="C40" s="87"/>
      <c r="D40" s="87"/>
      <c r="E40" s="86"/>
      <c r="F40" s="46"/>
      <c r="G40" s="46"/>
      <c r="H40" s="46"/>
      <c r="I40" s="46"/>
      <c r="J40" s="46"/>
      <c r="K40" s="58"/>
      <c r="L40" s="1"/>
    </row>
    <row r="41" spans="1:12">
      <c r="A41" s="55"/>
      <c r="B41" s="52" t="s">
        <v>20</v>
      </c>
      <c r="C41" s="53"/>
      <c r="D41" s="53"/>
      <c r="E41" s="52"/>
      <c r="F41" s="56"/>
      <c r="G41" s="56"/>
      <c r="H41" s="56"/>
      <c r="I41" s="56"/>
      <c r="J41" s="56"/>
      <c r="K41" s="55"/>
      <c r="L41" s="1"/>
    </row>
    <row r="42" spans="1:12">
      <c r="A42" s="55"/>
      <c r="B42" s="86" t="s">
        <v>123</v>
      </c>
      <c r="C42" s="87"/>
      <c r="D42" s="87"/>
      <c r="E42" s="86"/>
      <c r="F42" s="56"/>
      <c r="G42" s="56"/>
      <c r="H42" s="56"/>
      <c r="I42" s="56"/>
      <c r="J42" s="56"/>
      <c r="K42" s="55"/>
      <c r="L42" s="1"/>
    </row>
    <row r="43" spans="1:12">
      <c r="A43" s="1"/>
      <c r="B43" s="1"/>
      <c r="C43" s="59"/>
      <c r="D43" s="59"/>
      <c r="E43" s="1"/>
      <c r="F43" s="56"/>
      <c r="G43" s="56"/>
      <c r="H43" s="56"/>
      <c r="I43" s="56"/>
      <c r="J43" s="56"/>
      <c r="K43" s="1"/>
      <c r="L43" s="1"/>
    </row>
    <row r="44" spans="1:12">
      <c r="A44" s="1"/>
      <c r="B44" s="1"/>
      <c r="C44" s="59"/>
      <c r="D44" s="59"/>
      <c r="E44" s="1"/>
      <c r="F44" s="56"/>
      <c r="G44" s="56"/>
      <c r="H44" s="56"/>
      <c r="I44" s="56"/>
      <c r="J44" s="56"/>
      <c r="K44" s="1"/>
      <c r="L44" s="1"/>
    </row>
    <row r="45" spans="1:12">
      <c r="A45" s="1"/>
      <c r="B45" s="1"/>
      <c r="C45" s="59"/>
      <c r="D45" s="59"/>
      <c r="E45" s="1"/>
      <c r="F45" s="56"/>
      <c r="G45" s="56"/>
      <c r="H45" s="56"/>
      <c r="I45" s="56"/>
      <c r="J45" s="56"/>
      <c r="K45" s="1"/>
      <c r="L45" s="1"/>
    </row>
    <row r="46" spans="1:12">
      <c r="A46" s="1"/>
      <c r="B46" s="1"/>
      <c r="C46" s="59"/>
      <c r="D46" s="59"/>
      <c r="E46" s="1"/>
      <c r="F46" s="56"/>
      <c r="G46" s="56"/>
      <c r="H46" s="56"/>
      <c r="I46" s="56"/>
      <c r="J46" s="56"/>
      <c r="K46" s="1"/>
      <c r="L46" s="1"/>
    </row>
    <row r="47" spans="1:12">
      <c r="A47" s="1"/>
      <c r="B47" s="1"/>
      <c r="C47" s="59"/>
      <c r="D47" s="59"/>
      <c r="E47" s="1"/>
      <c r="F47" s="56"/>
      <c r="G47" s="56"/>
      <c r="H47" s="56"/>
      <c r="I47" s="56"/>
      <c r="J47" s="56"/>
      <c r="K47" s="1"/>
      <c r="L47" s="1"/>
    </row>
    <row r="48" spans="1:12">
      <c r="A48" s="1"/>
      <c r="B48" s="1"/>
      <c r="C48" s="59"/>
      <c r="D48" s="59"/>
      <c r="E48" s="1"/>
      <c r="F48" s="56"/>
      <c r="G48" s="56"/>
      <c r="H48" s="56"/>
      <c r="I48" s="56"/>
      <c r="J48" s="56"/>
      <c r="K48" s="1"/>
      <c r="L48" s="1"/>
    </row>
    <row r="49" spans="1:12">
      <c r="A49" s="1"/>
      <c r="B49" s="1"/>
      <c r="C49" s="59"/>
      <c r="D49" s="59"/>
      <c r="E49" s="1"/>
      <c r="F49" s="56"/>
      <c r="G49" s="56"/>
      <c r="H49" s="56"/>
      <c r="I49" s="56"/>
      <c r="J49" s="56"/>
      <c r="K49" s="1"/>
      <c r="L49" s="1"/>
    </row>
    <row r="50" spans="1:12">
      <c r="A50" s="1"/>
      <c r="B50" s="1"/>
      <c r="C50" s="59"/>
      <c r="D50" s="59"/>
      <c r="E50" s="1"/>
      <c r="F50" s="56"/>
      <c r="G50" s="56"/>
      <c r="H50" s="56"/>
      <c r="I50" s="56"/>
      <c r="J50" s="56"/>
      <c r="K50" s="1"/>
      <c r="L50" s="1"/>
    </row>
    <row r="51" spans="1:12">
      <c r="A51" s="1"/>
      <c r="B51" s="1"/>
      <c r="C51" s="59"/>
      <c r="D51" s="59"/>
      <c r="E51" s="1"/>
      <c r="F51" s="56"/>
      <c r="G51" s="56"/>
      <c r="H51" s="56"/>
      <c r="I51" s="56"/>
      <c r="J51" s="56"/>
      <c r="K51" s="1"/>
      <c r="L51" s="1"/>
    </row>
    <row r="52" spans="1:12">
      <c r="A52" s="1"/>
      <c r="B52" s="1"/>
      <c r="C52" s="59"/>
      <c r="D52" s="59"/>
      <c r="E52" s="1"/>
      <c r="F52" s="56"/>
      <c r="G52" s="56"/>
      <c r="H52" s="56"/>
      <c r="I52" s="56"/>
      <c r="J52" s="56"/>
      <c r="K52" s="1"/>
      <c r="L52" s="1"/>
    </row>
    <row r="53" spans="1:12">
      <c r="A53" s="1"/>
      <c r="B53" s="1"/>
      <c r="C53" s="59"/>
      <c r="D53" s="59"/>
      <c r="E53" s="1"/>
      <c r="F53" s="56"/>
      <c r="G53" s="56"/>
      <c r="H53" s="56"/>
      <c r="I53" s="56"/>
      <c r="J53" s="56"/>
      <c r="K53" s="1"/>
      <c r="L53" s="1"/>
    </row>
    <row r="54" spans="1:12">
      <c r="A54" s="1"/>
      <c r="B54" s="1"/>
      <c r="C54" s="59"/>
      <c r="D54" s="59"/>
      <c r="E54" s="1"/>
      <c r="F54" s="56"/>
      <c r="G54" s="56"/>
      <c r="H54" s="56"/>
      <c r="I54" s="56"/>
      <c r="J54" s="56"/>
      <c r="K54" s="1"/>
      <c r="L54" s="1"/>
    </row>
    <row r="55" spans="1:12">
      <c r="A55" s="1"/>
      <c r="B55" s="1"/>
      <c r="C55" s="59"/>
      <c r="D55" s="59"/>
      <c r="E55" s="1"/>
      <c r="F55" s="56"/>
      <c r="G55" s="56"/>
      <c r="H55" s="56"/>
      <c r="I55" s="56"/>
      <c r="J55" s="56"/>
      <c r="K55" s="1"/>
      <c r="L55" s="1"/>
    </row>
    <row r="56" spans="1:12">
      <c r="A56" s="1"/>
      <c r="B56" s="1"/>
      <c r="C56" s="59"/>
      <c r="D56" s="59"/>
      <c r="E56" s="1"/>
      <c r="F56" s="56"/>
      <c r="G56" s="56"/>
      <c r="H56" s="56"/>
      <c r="I56" s="56"/>
      <c r="J56" s="56"/>
      <c r="K56" s="1"/>
      <c r="L56" s="1"/>
    </row>
    <row r="57" spans="1:12">
      <c r="A57" s="1"/>
      <c r="B57" s="1"/>
      <c r="C57" s="59"/>
      <c r="D57" s="59"/>
      <c r="E57" s="1"/>
      <c r="F57" s="56"/>
      <c r="G57" s="56"/>
      <c r="H57" s="56"/>
      <c r="I57" s="56"/>
      <c r="J57" s="56"/>
      <c r="K57" s="1"/>
      <c r="L57" s="1"/>
    </row>
    <row r="58" spans="1:12">
      <c r="A58" s="1"/>
      <c r="B58" s="1"/>
      <c r="C58" s="59"/>
      <c r="D58" s="59"/>
      <c r="E58" s="1"/>
      <c r="F58" s="56"/>
      <c r="G58" s="56"/>
      <c r="H58" s="56"/>
      <c r="I58" s="56"/>
      <c r="J58" s="56"/>
      <c r="K58" s="1"/>
      <c r="L58" s="1"/>
    </row>
  </sheetData>
  <autoFilter ref="A3:L42"/>
  <mergeCells count="16">
    <mergeCell ref="B40:E40"/>
    <mergeCell ref="B42:E42"/>
    <mergeCell ref="A3:A4"/>
    <mergeCell ref="B3:B4"/>
    <mergeCell ref="C3:C4"/>
    <mergeCell ref="D3:D4"/>
    <mergeCell ref="E3:E4"/>
    <mergeCell ref="A1:L1"/>
    <mergeCell ref="A2:L2"/>
    <mergeCell ref="G3:I3"/>
    <mergeCell ref="A37:L37"/>
    <mergeCell ref="A38:L38"/>
    <mergeCell ref="F3:F4"/>
    <mergeCell ref="J3:J4"/>
    <mergeCell ref="K3:K4"/>
    <mergeCell ref="L3:L4"/>
  </mergeCells>
  <phoneticPr fontId="21" type="noConversion"/>
  <pageMargins left="0.47222222222222199" right="7.8472222222222193E-2" top="0.39305555555555599" bottom="0.59027777777777801" header="0.5" footer="0.31458333333333299"/>
  <pageSetup paperSize="9" scale="80" orientation="portrait"/>
  <ignoredErrors>
    <ignoredError sqref="I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zoomScale="85" zoomScaleNormal="85" workbookViewId="0">
      <pane xSplit="12" ySplit="4" topLeftCell="M30" activePane="bottomRight" state="frozen"/>
      <selection pane="topRight"/>
      <selection pane="bottomLeft"/>
      <selection pane="bottomRight" activeCell="L79" sqref="L79"/>
    </sheetView>
  </sheetViews>
  <sheetFormatPr defaultColWidth="9" defaultRowHeight="13.5"/>
  <cols>
    <col min="1" max="1" width="7.25" customWidth="1"/>
    <col min="2" max="2" width="10.625" customWidth="1"/>
    <col min="3" max="3" width="28.375" style="3" customWidth="1"/>
    <col min="4" max="4" width="28.375" style="4" customWidth="1"/>
    <col min="5" max="5" width="5.25" customWidth="1"/>
    <col min="6" max="6" width="8" style="5" customWidth="1"/>
    <col min="7" max="7" width="10" style="5" customWidth="1"/>
    <col min="8" max="8" width="8.75" style="6" customWidth="1"/>
    <col min="9" max="9" width="8.625" style="5" customWidth="1"/>
    <col min="10" max="10" width="9.5" style="5" customWidth="1"/>
    <col min="11" max="11" width="10.25" customWidth="1"/>
    <col min="12" max="12" width="9.25" customWidth="1"/>
    <col min="15" max="15" width="12.875"/>
  </cols>
  <sheetData>
    <row r="1" spans="1:15" ht="20.25">
      <c r="A1" s="79" t="s">
        <v>22</v>
      </c>
      <c r="B1" s="79"/>
      <c r="C1" s="79"/>
      <c r="D1" s="79"/>
      <c r="E1" s="79"/>
      <c r="F1" s="79"/>
      <c r="G1" s="79"/>
      <c r="H1" s="94"/>
      <c r="I1" s="79"/>
      <c r="J1" s="79"/>
      <c r="K1" s="79"/>
      <c r="L1" s="79"/>
      <c r="M1" s="7"/>
      <c r="N1" s="7"/>
      <c r="O1" s="7"/>
    </row>
    <row r="2" spans="1:15" s="1" customFormat="1" ht="23.1" customHeight="1">
      <c r="A2" s="80" t="s">
        <v>23</v>
      </c>
      <c r="B2" s="80"/>
      <c r="C2" s="80"/>
      <c r="D2" s="80"/>
      <c r="E2" s="80"/>
      <c r="F2" s="81"/>
      <c r="G2" s="81"/>
      <c r="H2" s="95"/>
      <c r="I2" s="81"/>
      <c r="J2" s="81"/>
      <c r="K2" s="80"/>
      <c r="L2" s="80"/>
      <c r="M2" s="37"/>
      <c r="N2" s="37"/>
      <c r="O2" s="37"/>
    </row>
    <row r="3" spans="1:15" s="1" customFormat="1" ht="20.100000000000001" customHeight="1">
      <c r="A3" s="88" t="s">
        <v>2</v>
      </c>
      <c r="B3" s="88" t="s">
        <v>3</v>
      </c>
      <c r="C3" s="90" t="s">
        <v>24</v>
      </c>
      <c r="D3" s="90" t="s">
        <v>25</v>
      </c>
      <c r="E3" s="91" t="s">
        <v>26</v>
      </c>
      <c r="F3" s="91" t="s">
        <v>27</v>
      </c>
      <c r="G3" s="82" t="s">
        <v>28</v>
      </c>
      <c r="H3" s="96"/>
      <c r="I3" s="82"/>
      <c r="J3" s="82" t="s">
        <v>29</v>
      </c>
      <c r="K3" s="92" t="s">
        <v>30</v>
      </c>
      <c r="L3" s="82" t="s">
        <v>5</v>
      </c>
      <c r="M3" s="37"/>
      <c r="N3" s="37"/>
      <c r="O3" s="37"/>
    </row>
    <row r="4" spans="1:15" s="2" customFormat="1" ht="24">
      <c r="A4" s="89"/>
      <c r="B4" s="89"/>
      <c r="C4" s="90"/>
      <c r="D4" s="90"/>
      <c r="E4" s="91"/>
      <c r="F4" s="91"/>
      <c r="G4" s="9" t="s">
        <v>31</v>
      </c>
      <c r="H4" s="12" t="s">
        <v>32</v>
      </c>
      <c r="I4" s="9" t="s">
        <v>33</v>
      </c>
      <c r="J4" s="82"/>
      <c r="K4" s="93"/>
      <c r="L4" s="82"/>
    </row>
    <row r="5" spans="1:15" s="2" customFormat="1" ht="12">
      <c r="A5" s="9" t="s">
        <v>6</v>
      </c>
      <c r="B5" s="8" t="s">
        <v>133</v>
      </c>
      <c r="C5" s="13"/>
      <c r="D5" s="13"/>
      <c r="E5" s="9"/>
      <c r="F5" s="9"/>
      <c r="G5" s="9"/>
      <c r="H5" s="12"/>
      <c r="I5" s="9"/>
      <c r="J5" s="10"/>
      <c r="K5" s="10"/>
      <c r="L5" s="10"/>
    </row>
    <row r="6" spans="1:15" s="2" customFormat="1" ht="12">
      <c r="A6" s="9" t="s">
        <v>35</v>
      </c>
      <c r="B6" s="8" t="s">
        <v>8</v>
      </c>
      <c r="C6" s="13"/>
      <c r="D6" s="13"/>
      <c r="E6" s="9"/>
      <c r="F6" s="14"/>
      <c r="G6" s="9"/>
      <c r="H6" s="12"/>
      <c r="I6" s="9"/>
      <c r="J6" s="10"/>
      <c r="K6" s="10"/>
      <c r="L6" s="10"/>
    </row>
    <row r="7" spans="1:15" s="1" customFormat="1" ht="84">
      <c r="A7" s="15">
        <v>1</v>
      </c>
      <c r="B7" s="16" t="s">
        <v>36</v>
      </c>
      <c r="C7" s="17" t="s">
        <v>134</v>
      </c>
      <c r="D7" s="17" t="s">
        <v>38</v>
      </c>
      <c r="E7" s="14" t="s">
        <v>39</v>
      </c>
      <c r="F7" s="18">
        <v>1</v>
      </c>
      <c r="G7" s="15"/>
      <c r="H7" s="19"/>
      <c r="I7" s="20"/>
      <c r="J7" s="20"/>
      <c r="K7" s="15" t="s">
        <v>36</v>
      </c>
      <c r="L7" s="14" t="s">
        <v>41</v>
      </c>
    </row>
    <row r="8" spans="1:15" s="1" customFormat="1" ht="84">
      <c r="A8" s="15">
        <v>2</v>
      </c>
      <c r="B8" s="16" t="s">
        <v>36</v>
      </c>
      <c r="C8" s="17" t="s">
        <v>135</v>
      </c>
      <c r="D8" s="17" t="s">
        <v>38</v>
      </c>
      <c r="E8" s="14" t="s">
        <v>39</v>
      </c>
      <c r="F8" s="18">
        <v>1</v>
      </c>
      <c r="G8" s="15"/>
      <c r="H8" s="20"/>
      <c r="I8" s="20"/>
      <c r="J8" s="20"/>
      <c r="K8" s="15" t="s">
        <v>36</v>
      </c>
      <c r="L8" s="14" t="s">
        <v>41</v>
      </c>
    </row>
    <row r="9" spans="1:15" s="1" customFormat="1" ht="96">
      <c r="A9" s="15">
        <v>3</v>
      </c>
      <c r="B9" s="16" t="s">
        <v>36</v>
      </c>
      <c r="C9" s="17" t="s">
        <v>136</v>
      </c>
      <c r="D9" s="17" t="s">
        <v>38</v>
      </c>
      <c r="E9" s="14" t="s">
        <v>39</v>
      </c>
      <c r="F9" s="18">
        <f>1+1+1</f>
        <v>3</v>
      </c>
      <c r="G9" s="15"/>
      <c r="H9" s="20"/>
      <c r="I9" s="20"/>
      <c r="J9" s="20"/>
      <c r="K9" s="15" t="s">
        <v>36</v>
      </c>
      <c r="L9" s="14" t="s">
        <v>41</v>
      </c>
    </row>
    <row r="10" spans="1:15" s="1" customFormat="1" ht="84">
      <c r="A10" s="15">
        <v>4</v>
      </c>
      <c r="B10" s="16" t="s">
        <v>36</v>
      </c>
      <c r="C10" s="17" t="s">
        <v>137</v>
      </c>
      <c r="D10" s="17" t="s">
        <v>38</v>
      </c>
      <c r="E10" s="14" t="s">
        <v>39</v>
      </c>
      <c r="F10" s="18">
        <v>1</v>
      </c>
      <c r="G10" s="15"/>
      <c r="H10" s="20"/>
      <c r="I10" s="20"/>
      <c r="J10" s="20"/>
      <c r="K10" s="15" t="s">
        <v>36</v>
      </c>
      <c r="L10" s="14" t="s">
        <v>41</v>
      </c>
    </row>
    <row r="11" spans="1:15" s="1" customFormat="1" ht="84">
      <c r="A11" s="15">
        <v>5</v>
      </c>
      <c r="B11" s="16" t="s">
        <v>36</v>
      </c>
      <c r="C11" s="17" t="s">
        <v>138</v>
      </c>
      <c r="D11" s="17" t="s">
        <v>38</v>
      </c>
      <c r="E11" s="14" t="s">
        <v>39</v>
      </c>
      <c r="F11" s="18">
        <v>1</v>
      </c>
      <c r="G11" s="15"/>
      <c r="H11" s="20"/>
      <c r="I11" s="20"/>
      <c r="J11" s="20"/>
      <c r="K11" s="15" t="s">
        <v>36</v>
      </c>
      <c r="L11" s="14" t="s">
        <v>41</v>
      </c>
    </row>
    <row r="12" spans="1:15" s="1" customFormat="1" ht="96">
      <c r="A12" s="15">
        <v>6</v>
      </c>
      <c r="B12" s="16" t="s">
        <v>36</v>
      </c>
      <c r="C12" s="17" t="s">
        <v>139</v>
      </c>
      <c r="D12" s="17" t="s">
        <v>38</v>
      </c>
      <c r="E12" s="14" t="s">
        <v>39</v>
      </c>
      <c r="F12" s="18">
        <v>2</v>
      </c>
      <c r="G12" s="15"/>
      <c r="H12" s="20"/>
      <c r="I12" s="20"/>
      <c r="J12" s="20"/>
      <c r="K12" s="15" t="s">
        <v>36</v>
      </c>
      <c r="L12" s="14" t="s">
        <v>41</v>
      </c>
    </row>
    <row r="13" spans="1:15" s="1" customFormat="1" ht="96">
      <c r="A13" s="15">
        <v>7</v>
      </c>
      <c r="B13" s="16" t="s">
        <v>36</v>
      </c>
      <c r="C13" s="17" t="s">
        <v>140</v>
      </c>
      <c r="D13" s="17" t="s">
        <v>38</v>
      </c>
      <c r="E13" s="14" t="s">
        <v>39</v>
      </c>
      <c r="F13" s="18">
        <v>2</v>
      </c>
      <c r="G13" s="15"/>
      <c r="H13" s="20"/>
      <c r="I13" s="20"/>
      <c r="J13" s="20"/>
      <c r="K13" s="15" t="s">
        <v>36</v>
      </c>
      <c r="L13" s="14" t="s">
        <v>41</v>
      </c>
    </row>
    <row r="14" spans="1:15" s="1" customFormat="1" ht="72">
      <c r="A14" s="15">
        <v>8</v>
      </c>
      <c r="B14" s="21" t="s">
        <v>44</v>
      </c>
      <c r="C14" s="17" t="s">
        <v>141</v>
      </c>
      <c r="D14" s="17" t="s">
        <v>38</v>
      </c>
      <c r="E14" s="14" t="s">
        <v>39</v>
      </c>
      <c r="F14" s="15">
        <v>3</v>
      </c>
      <c r="G14" s="15"/>
      <c r="H14" s="20"/>
      <c r="I14" s="20"/>
      <c r="J14" s="20"/>
      <c r="K14" s="15" t="s">
        <v>44</v>
      </c>
      <c r="L14" s="14" t="s">
        <v>41</v>
      </c>
    </row>
    <row r="15" spans="1:15" s="1" customFormat="1" ht="72">
      <c r="A15" s="15">
        <v>9</v>
      </c>
      <c r="B15" s="21" t="s">
        <v>44</v>
      </c>
      <c r="C15" s="17" t="s">
        <v>142</v>
      </c>
      <c r="D15" s="17" t="s">
        <v>38</v>
      </c>
      <c r="E15" s="14" t="s">
        <v>39</v>
      </c>
      <c r="F15" s="15">
        <v>2</v>
      </c>
      <c r="G15" s="15"/>
      <c r="H15" s="20"/>
      <c r="I15" s="20"/>
      <c r="J15" s="20"/>
      <c r="K15" s="15" t="s">
        <v>44</v>
      </c>
      <c r="L15" s="14" t="s">
        <v>41</v>
      </c>
    </row>
    <row r="16" spans="1:15" s="1" customFormat="1" ht="72">
      <c r="A16" s="15">
        <v>10</v>
      </c>
      <c r="B16" s="21" t="s">
        <v>44</v>
      </c>
      <c r="C16" s="17" t="s">
        <v>143</v>
      </c>
      <c r="D16" s="17" t="s">
        <v>38</v>
      </c>
      <c r="E16" s="14" t="s">
        <v>39</v>
      </c>
      <c r="F16" s="15">
        <v>49</v>
      </c>
      <c r="G16" s="15"/>
      <c r="H16" s="20"/>
      <c r="I16" s="20"/>
      <c r="J16" s="20"/>
      <c r="K16" s="15" t="s">
        <v>44</v>
      </c>
      <c r="L16" s="14" t="s">
        <v>41</v>
      </c>
    </row>
    <row r="17" spans="1:15" s="1" customFormat="1" ht="72">
      <c r="A17" s="15">
        <v>11</v>
      </c>
      <c r="B17" s="21" t="s">
        <v>44</v>
      </c>
      <c r="C17" s="17" t="s">
        <v>144</v>
      </c>
      <c r="D17" s="17" t="s">
        <v>38</v>
      </c>
      <c r="E17" s="14" t="s">
        <v>39</v>
      </c>
      <c r="F17" s="15">
        <v>2</v>
      </c>
      <c r="G17" s="15"/>
      <c r="H17" s="20"/>
      <c r="I17" s="20"/>
      <c r="J17" s="20"/>
      <c r="K17" s="15" t="s">
        <v>44</v>
      </c>
      <c r="L17" s="14" t="s">
        <v>41</v>
      </c>
    </row>
    <row r="18" spans="1:15" s="1" customFormat="1" ht="72">
      <c r="A18" s="15">
        <v>12</v>
      </c>
      <c r="B18" s="21" t="s">
        <v>44</v>
      </c>
      <c r="C18" s="17" t="s">
        <v>145</v>
      </c>
      <c r="D18" s="17" t="s">
        <v>38</v>
      </c>
      <c r="E18" s="14" t="s">
        <v>39</v>
      </c>
      <c r="F18" s="15">
        <v>26</v>
      </c>
      <c r="G18" s="15"/>
      <c r="H18" s="20"/>
      <c r="I18" s="20"/>
      <c r="J18" s="20"/>
      <c r="K18" s="15" t="s">
        <v>44</v>
      </c>
      <c r="L18" s="14" t="s">
        <v>41</v>
      </c>
    </row>
    <row r="19" spans="1:15" s="1" customFormat="1" ht="72">
      <c r="A19" s="15">
        <v>13</v>
      </c>
      <c r="B19" s="21" t="s">
        <v>44</v>
      </c>
      <c r="C19" s="17" t="s">
        <v>146</v>
      </c>
      <c r="D19" s="17" t="s">
        <v>38</v>
      </c>
      <c r="E19" s="14" t="s">
        <v>39</v>
      </c>
      <c r="F19" s="15">
        <v>3</v>
      </c>
      <c r="G19" s="15"/>
      <c r="H19" s="20"/>
      <c r="I19" s="20"/>
      <c r="J19" s="20"/>
      <c r="K19" s="15" t="s">
        <v>44</v>
      </c>
      <c r="L19" s="14" t="s">
        <v>41</v>
      </c>
    </row>
    <row r="20" spans="1:15" s="1" customFormat="1" ht="72">
      <c r="A20" s="15">
        <v>14</v>
      </c>
      <c r="B20" s="22" t="s">
        <v>53</v>
      </c>
      <c r="C20" s="23" t="s">
        <v>54</v>
      </c>
      <c r="D20" s="23" t="s">
        <v>55</v>
      </c>
      <c r="E20" s="24" t="s">
        <v>56</v>
      </c>
      <c r="F20" s="15">
        <f>79+114</f>
        <v>193</v>
      </c>
      <c r="G20" s="15"/>
      <c r="H20" s="20"/>
      <c r="I20" s="20"/>
      <c r="J20" s="20"/>
      <c r="K20" s="15" t="s">
        <v>57</v>
      </c>
      <c r="L20" s="15"/>
    </row>
    <row r="21" spans="1:15" s="1" customFormat="1" ht="72">
      <c r="A21" s="15">
        <v>15</v>
      </c>
      <c r="B21" s="22" t="s">
        <v>53</v>
      </c>
      <c r="C21" s="23" t="s">
        <v>129</v>
      </c>
      <c r="D21" s="23" t="s">
        <v>55</v>
      </c>
      <c r="E21" s="24" t="s">
        <v>56</v>
      </c>
      <c r="F21" s="15">
        <v>88.6</v>
      </c>
      <c r="G21" s="15"/>
      <c r="H21" s="20"/>
      <c r="I21" s="20"/>
      <c r="J21" s="20"/>
      <c r="K21" s="15" t="s">
        <v>57</v>
      </c>
      <c r="L21" s="15"/>
    </row>
    <row r="22" spans="1:15" s="1" customFormat="1" ht="72">
      <c r="A22" s="15">
        <v>16</v>
      </c>
      <c r="B22" s="22" t="s">
        <v>53</v>
      </c>
      <c r="C22" s="23" t="s">
        <v>59</v>
      </c>
      <c r="D22" s="23" t="s">
        <v>55</v>
      </c>
      <c r="E22" s="24" t="s">
        <v>56</v>
      </c>
      <c r="F22" s="15">
        <v>63.17</v>
      </c>
      <c r="G22" s="15"/>
      <c r="H22" s="20"/>
      <c r="I22" s="20"/>
      <c r="J22" s="20"/>
      <c r="K22" s="15" t="s">
        <v>57</v>
      </c>
      <c r="L22" s="15"/>
    </row>
    <row r="23" spans="1:15" s="1" customFormat="1" ht="72">
      <c r="A23" s="15">
        <v>17</v>
      </c>
      <c r="B23" s="22" t="s">
        <v>53</v>
      </c>
      <c r="C23" s="23" t="s">
        <v>60</v>
      </c>
      <c r="D23" s="23" t="s">
        <v>55</v>
      </c>
      <c r="E23" s="24" t="s">
        <v>56</v>
      </c>
      <c r="F23" s="15">
        <f>79+91.41</f>
        <v>170.41</v>
      </c>
      <c r="G23" s="15"/>
      <c r="H23" s="20"/>
      <c r="I23" s="20"/>
      <c r="J23" s="20"/>
      <c r="K23" s="15" t="s">
        <v>57</v>
      </c>
      <c r="L23" s="15"/>
    </row>
    <row r="24" spans="1:15" ht="72">
      <c r="A24" s="15">
        <v>18</v>
      </c>
      <c r="B24" s="22" t="s">
        <v>53</v>
      </c>
      <c r="C24" s="23" t="s">
        <v>61</v>
      </c>
      <c r="D24" s="23" t="s">
        <v>55</v>
      </c>
      <c r="E24" s="24" t="s">
        <v>56</v>
      </c>
      <c r="F24" s="15">
        <f>114+162.78</f>
        <v>276.77999999999997</v>
      </c>
      <c r="G24" s="15"/>
      <c r="H24" s="20"/>
      <c r="I24" s="20"/>
      <c r="J24" s="20"/>
      <c r="K24" s="15" t="s">
        <v>57</v>
      </c>
      <c r="L24" s="15"/>
    </row>
    <row r="25" spans="1:15" ht="72">
      <c r="A25" s="15">
        <v>19</v>
      </c>
      <c r="B25" s="22" t="s">
        <v>53</v>
      </c>
      <c r="C25" s="23" t="s">
        <v>62</v>
      </c>
      <c r="D25" s="23" t="s">
        <v>55</v>
      </c>
      <c r="E25" s="24" t="s">
        <v>56</v>
      </c>
      <c r="F25" s="15">
        <v>88.6</v>
      </c>
      <c r="G25" s="15"/>
      <c r="H25" s="20"/>
      <c r="I25" s="20"/>
      <c r="J25" s="20"/>
      <c r="K25" s="15" t="s">
        <v>57</v>
      </c>
      <c r="L25" s="15"/>
    </row>
    <row r="26" spans="1:15" ht="72">
      <c r="A26" s="15">
        <v>20</v>
      </c>
      <c r="B26" s="22" t="s">
        <v>53</v>
      </c>
      <c r="C26" s="23" t="s">
        <v>63</v>
      </c>
      <c r="D26" s="23" t="s">
        <v>55</v>
      </c>
      <c r="E26" s="24" t="s">
        <v>56</v>
      </c>
      <c r="F26" s="15">
        <f>63.17+91.41+162.78+207.69</f>
        <v>525.04999999999995</v>
      </c>
      <c r="G26" s="15"/>
      <c r="H26" s="15"/>
      <c r="I26" s="20"/>
      <c r="J26" s="20"/>
      <c r="K26" s="15" t="s">
        <v>57</v>
      </c>
      <c r="L26" s="15"/>
    </row>
    <row r="27" spans="1:15" ht="72">
      <c r="A27" s="15">
        <v>21</v>
      </c>
      <c r="B27" s="22" t="s">
        <v>53</v>
      </c>
      <c r="C27" s="23" t="s">
        <v>64</v>
      </c>
      <c r="D27" s="23" t="s">
        <v>55</v>
      </c>
      <c r="E27" s="24" t="s">
        <v>56</v>
      </c>
      <c r="F27" s="15">
        <v>207.69</v>
      </c>
      <c r="G27" s="15"/>
      <c r="H27" s="15"/>
      <c r="I27" s="20"/>
      <c r="J27" s="20"/>
      <c r="K27" s="15" t="s">
        <v>57</v>
      </c>
      <c r="L27" s="15"/>
    </row>
    <row r="28" spans="1:15" ht="48">
      <c r="A28" s="15">
        <v>22</v>
      </c>
      <c r="B28" s="22" t="s">
        <v>65</v>
      </c>
      <c r="C28" s="23" t="s">
        <v>147</v>
      </c>
      <c r="D28" s="23" t="s">
        <v>67</v>
      </c>
      <c r="E28" s="24" t="s">
        <v>68</v>
      </c>
      <c r="F28" s="15">
        <v>80</v>
      </c>
      <c r="G28" s="15"/>
      <c r="H28" s="20"/>
      <c r="I28" s="20"/>
      <c r="J28" s="20"/>
      <c r="K28" s="15" t="s">
        <v>65</v>
      </c>
      <c r="L28" s="15"/>
    </row>
    <row r="29" spans="1:15" ht="48">
      <c r="A29" s="15">
        <v>23</v>
      </c>
      <c r="B29" s="22" t="s">
        <v>69</v>
      </c>
      <c r="C29" s="23" t="s">
        <v>73</v>
      </c>
      <c r="D29" s="23" t="s">
        <v>71</v>
      </c>
      <c r="E29" s="24" t="s">
        <v>56</v>
      </c>
      <c r="F29" s="15">
        <v>545</v>
      </c>
      <c r="G29" s="15"/>
      <c r="H29" s="20"/>
      <c r="I29" s="20"/>
      <c r="J29" s="20"/>
      <c r="K29" s="15" t="s">
        <v>72</v>
      </c>
      <c r="L29" s="15"/>
    </row>
    <row r="30" spans="1:15" ht="60">
      <c r="A30" s="15">
        <v>24</v>
      </c>
      <c r="B30" s="22" t="s">
        <v>74</v>
      </c>
      <c r="C30" s="23" t="s">
        <v>75</v>
      </c>
      <c r="D30" s="23" t="s">
        <v>76</v>
      </c>
      <c r="E30" s="24" t="s">
        <v>77</v>
      </c>
      <c r="F30" s="25">
        <f>686.2*0.6</f>
        <v>411.72</v>
      </c>
      <c r="G30" s="24"/>
      <c r="H30" s="26"/>
      <c r="I30" s="20"/>
      <c r="J30" s="20"/>
      <c r="K30" s="14" t="s">
        <v>78</v>
      </c>
      <c r="L30" s="15"/>
    </row>
    <row r="31" spans="1:15" ht="60">
      <c r="A31" s="15">
        <v>25</v>
      </c>
      <c r="B31" s="22" t="s">
        <v>74</v>
      </c>
      <c r="C31" s="23" t="s">
        <v>130</v>
      </c>
      <c r="D31" s="23" t="s">
        <v>76</v>
      </c>
      <c r="E31" s="24" t="s">
        <v>77</v>
      </c>
      <c r="F31" s="25">
        <f>686.2*0.4</f>
        <v>274.48</v>
      </c>
      <c r="G31" s="24"/>
      <c r="H31" s="26"/>
      <c r="I31" s="20"/>
      <c r="J31" s="20"/>
      <c r="K31" s="14" t="s">
        <v>78</v>
      </c>
      <c r="L31" s="15"/>
    </row>
    <row r="32" spans="1:15" ht="36">
      <c r="A32" s="15">
        <v>26</v>
      </c>
      <c r="B32" s="27" t="s">
        <v>79</v>
      </c>
      <c r="C32" s="28" t="s">
        <v>80</v>
      </c>
      <c r="D32" s="28" t="s">
        <v>81</v>
      </c>
      <c r="E32" s="24" t="s">
        <v>77</v>
      </c>
      <c r="F32" s="20">
        <v>125.3</v>
      </c>
      <c r="G32" s="15"/>
      <c r="H32" s="20"/>
      <c r="I32" s="20"/>
      <c r="J32" s="20"/>
      <c r="K32" s="15" t="s">
        <v>79</v>
      </c>
      <c r="L32" s="15"/>
      <c r="O32">
        <f>125.3/1.4</f>
        <v>89.5</v>
      </c>
    </row>
    <row r="33" spans="1:13" ht="36">
      <c r="A33" s="15">
        <v>27</v>
      </c>
      <c r="B33" s="22" t="s">
        <v>82</v>
      </c>
      <c r="C33" s="23" t="s">
        <v>83</v>
      </c>
      <c r="D33" s="23" t="s">
        <v>84</v>
      </c>
      <c r="E33" s="24" t="s">
        <v>56</v>
      </c>
      <c r="F33" s="15">
        <v>1613</v>
      </c>
      <c r="G33" s="20"/>
      <c r="H33" s="20"/>
      <c r="I33" s="20"/>
      <c r="J33" s="20"/>
      <c r="K33" s="15" t="s">
        <v>85</v>
      </c>
      <c r="L33" s="15"/>
    </row>
    <row r="34" spans="1:13" ht="48">
      <c r="A34" s="15">
        <v>28</v>
      </c>
      <c r="B34" s="22" t="s">
        <v>82</v>
      </c>
      <c r="C34" s="23" t="s">
        <v>86</v>
      </c>
      <c r="D34" s="23" t="s">
        <v>84</v>
      </c>
      <c r="E34" s="24" t="s">
        <v>56</v>
      </c>
      <c r="F34" s="15">
        <v>545</v>
      </c>
      <c r="G34" s="20"/>
      <c r="H34" s="20"/>
      <c r="I34" s="20"/>
      <c r="J34" s="20"/>
      <c r="K34" s="15" t="s">
        <v>85</v>
      </c>
      <c r="L34" s="15"/>
    </row>
    <row r="35" spans="1:13" ht="48">
      <c r="A35" s="15">
        <v>29</v>
      </c>
      <c r="B35" s="22" t="s">
        <v>88</v>
      </c>
      <c r="C35" s="23" t="s">
        <v>89</v>
      </c>
      <c r="D35" s="23" t="s">
        <v>90</v>
      </c>
      <c r="E35" s="24" t="s">
        <v>91</v>
      </c>
      <c r="F35" s="25">
        <f>686.2*0.05</f>
        <v>34.31</v>
      </c>
      <c r="G35" s="20"/>
      <c r="H35" s="20"/>
      <c r="I35" s="20"/>
      <c r="J35" s="20"/>
      <c r="K35" s="15" t="s">
        <v>85</v>
      </c>
      <c r="L35" s="15"/>
    </row>
    <row r="36" spans="1:13" ht="36">
      <c r="A36" s="15">
        <v>30</v>
      </c>
      <c r="B36" s="27" t="s">
        <v>92</v>
      </c>
      <c r="C36" s="28" t="s">
        <v>93</v>
      </c>
      <c r="D36" s="28" t="s">
        <v>94</v>
      </c>
      <c r="E36" s="24" t="s">
        <v>95</v>
      </c>
      <c r="F36" s="29">
        <v>85</v>
      </c>
      <c r="G36" s="15"/>
      <c r="H36" s="20"/>
      <c r="I36" s="20"/>
      <c r="J36" s="20"/>
      <c r="K36" s="15" t="s">
        <v>96</v>
      </c>
      <c r="L36" s="15"/>
    </row>
    <row r="37" spans="1:13" ht="24.75">
      <c r="A37" s="15">
        <v>31</v>
      </c>
      <c r="B37" s="27" t="s">
        <v>97</v>
      </c>
      <c r="C37" s="28" t="s">
        <v>98</v>
      </c>
      <c r="D37" s="28" t="s">
        <v>148</v>
      </c>
      <c r="E37" s="24" t="s">
        <v>95</v>
      </c>
      <c r="F37" s="29">
        <v>430</v>
      </c>
      <c r="G37" s="15"/>
      <c r="H37" s="20"/>
      <c r="I37" s="20"/>
      <c r="J37" s="20"/>
      <c r="K37" s="15" t="s">
        <v>96</v>
      </c>
      <c r="L37" s="15"/>
    </row>
    <row r="38" spans="1:13" ht="24">
      <c r="A38" s="15">
        <v>32</v>
      </c>
      <c r="B38" s="27" t="s">
        <v>100</v>
      </c>
      <c r="C38" s="28" t="s">
        <v>101</v>
      </c>
      <c r="D38" s="28" t="s">
        <v>94</v>
      </c>
      <c r="E38" s="24" t="s">
        <v>102</v>
      </c>
      <c r="F38" s="29">
        <f>85*5</f>
        <v>425</v>
      </c>
      <c r="G38" s="15"/>
      <c r="H38" s="20"/>
      <c r="I38" s="20"/>
      <c r="J38" s="20"/>
      <c r="K38" s="15" t="s">
        <v>103</v>
      </c>
      <c r="L38" s="15"/>
    </row>
    <row r="39" spans="1:13">
      <c r="A39" s="15">
        <v>33</v>
      </c>
      <c r="B39" s="22" t="s">
        <v>104</v>
      </c>
      <c r="C39" s="23" t="s">
        <v>105</v>
      </c>
      <c r="D39" s="23" t="s">
        <v>106</v>
      </c>
      <c r="E39" s="24" t="s">
        <v>107</v>
      </c>
      <c r="F39" s="29">
        <v>1</v>
      </c>
      <c r="G39" s="15"/>
      <c r="H39" s="20"/>
      <c r="I39" s="20"/>
      <c r="J39" s="20"/>
      <c r="K39" s="15" t="s">
        <v>108</v>
      </c>
      <c r="L39" s="15"/>
    </row>
    <row r="40" spans="1:13" ht="24">
      <c r="A40" s="15">
        <v>34</v>
      </c>
      <c r="B40" s="22" t="s">
        <v>109</v>
      </c>
      <c r="C40" s="23" t="s">
        <v>110</v>
      </c>
      <c r="D40" s="23" t="s">
        <v>111</v>
      </c>
      <c r="E40" s="24" t="s">
        <v>95</v>
      </c>
      <c r="F40" s="29">
        <v>32</v>
      </c>
      <c r="G40" s="15"/>
      <c r="H40" s="20"/>
      <c r="I40" s="20"/>
      <c r="J40" s="20"/>
      <c r="K40" s="15" t="s">
        <v>109</v>
      </c>
      <c r="L40" s="14" t="s">
        <v>112</v>
      </c>
    </row>
    <row r="41" spans="1:13" ht="24">
      <c r="A41" s="15">
        <v>35</v>
      </c>
      <c r="B41" s="22" t="s">
        <v>113</v>
      </c>
      <c r="C41" s="23" t="s">
        <v>114</v>
      </c>
      <c r="D41" s="23" t="s">
        <v>115</v>
      </c>
      <c r="E41" s="24" t="s">
        <v>56</v>
      </c>
      <c r="F41" s="29">
        <f>32*8</f>
        <v>256</v>
      </c>
      <c r="G41" s="15"/>
      <c r="H41" s="20"/>
      <c r="I41" s="20"/>
      <c r="J41" s="20"/>
      <c r="K41" s="15" t="s">
        <v>116</v>
      </c>
      <c r="L41" s="15"/>
    </row>
    <row r="42" spans="1:13" ht="24">
      <c r="A42" s="15">
        <v>36</v>
      </c>
      <c r="B42" s="22" t="s">
        <v>117</v>
      </c>
      <c r="C42" s="23" t="s">
        <v>118</v>
      </c>
      <c r="D42" s="23" t="s">
        <v>119</v>
      </c>
      <c r="E42" s="24" t="s">
        <v>56</v>
      </c>
      <c r="F42" s="29">
        <f>32*8*2</f>
        <v>512</v>
      </c>
      <c r="G42" s="15"/>
      <c r="H42" s="20"/>
      <c r="I42" s="20"/>
      <c r="J42" s="20"/>
      <c r="K42" s="15" t="s">
        <v>120</v>
      </c>
      <c r="L42" s="15"/>
    </row>
    <row r="43" spans="1:13">
      <c r="A43" s="30"/>
      <c r="B43" s="31" t="s">
        <v>149</v>
      </c>
      <c r="C43" s="32"/>
      <c r="D43" s="32"/>
      <c r="E43" s="33"/>
      <c r="F43" s="34"/>
      <c r="G43" s="35"/>
      <c r="H43" s="36"/>
      <c r="I43" s="35"/>
      <c r="J43" s="35"/>
      <c r="K43" s="35"/>
      <c r="L43" s="35"/>
    </row>
    <row r="44" spans="1:13">
      <c r="A44" s="9" t="s">
        <v>150</v>
      </c>
      <c r="B44" s="8" t="s">
        <v>13</v>
      </c>
      <c r="C44" s="13"/>
      <c r="D44" s="13"/>
      <c r="E44" s="24"/>
      <c r="F44" s="29"/>
      <c r="G44" s="15"/>
      <c r="H44" s="20"/>
      <c r="I44" s="15"/>
      <c r="J44" s="15"/>
      <c r="K44" s="15"/>
      <c r="L44" s="15"/>
    </row>
    <row r="45" spans="1:13" ht="60">
      <c r="A45" s="24" t="s">
        <v>151</v>
      </c>
      <c r="B45" s="22" t="s">
        <v>74</v>
      </c>
      <c r="C45" s="23" t="s">
        <v>75</v>
      </c>
      <c r="D45" s="23" t="s">
        <v>76</v>
      </c>
      <c r="E45" s="24" t="s">
        <v>77</v>
      </c>
      <c r="F45" s="26">
        <v>180.16</v>
      </c>
      <c r="G45" s="26"/>
      <c r="H45" s="26"/>
      <c r="I45" s="20"/>
      <c r="J45" s="20"/>
      <c r="K45" s="14" t="s">
        <v>78</v>
      </c>
      <c r="L45" s="15"/>
    </row>
    <row r="46" spans="1:13" ht="60">
      <c r="A46" s="24" t="s">
        <v>152</v>
      </c>
      <c r="B46" s="22" t="s">
        <v>74</v>
      </c>
      <c r="C46" s="23" t="s">
        <v>130</v>
      </c>
      <c r="D46" s="23" t="s">
        <v>76</v>
      </c>
      <c r="E46" s="24" t="s">
        <v>77</v>
      </c>
      <c r="F46" s="25">
        <f>89*2</f>
        <v>178</v>
      </c>
      <c r="G46" s="26"/>
      <c r="H46" s="26"/>
      <c r="I46" s="20"/>
      <c r="J46" s="20"/>
      <c r="K46" s="14" t="s">
        <v>78</v>
      </c>
      <c r="L46" s="15"/>
    </row>
    <row r="47" spans="1:13" ht="36">
      <c r="A47" s="24" t="s">
        <v>153</v>
      </c>
      <c r="B47" s="22" t="s">
        <v>154</v>
      </c>
      <c r="C47" s="23" t="s">
        <v>155</v>
      </c>
      <c r="D47" s="16" t="s">
        <v>156</v>
      </c>
      <c r="E47" s="24" t="s">
        <v>56</v>
      </c>
      <c r="F47" s="25">
        <f>47.85/2</f>
        <v>23.925000000000001</v>
      </c>
      <c r="G47" s="24"/>
      <c r="H47" s="26"/>
      <c r="I47" s="38"/>
      <c r="J47" s="39"/>
      <c r="K47" s="15" t="s">
        <v>157</v>
      </c>
      <c r="L47" s="15"/>
      <c r="M47">
        <v>1.1499999999999999</v>
      </c>
    </row>
    <row r="48" spans="1:13" ht="36">
      <c r="A48" s="24" t="s">
        <v>158</v>
      </c>
      <c r="B48" s="22" t="s">
        <v>154</v>
      </c>
      <c r="C48" s="23" t="s">
        <v>159</v>
      </c>
      <c r="D48" s="16" t="s">
        <v>156</v>
      </c>
      <c r="E48" s="24" t="s">
        <v>56</v>
      </c>
      <c r="F48" s="25">
        <f>32.59/2</f>
        <v>16.295000000000002</v>
      </c>
      <c r="G48" s="24"/>
      <c r="H48" s="26"/>
      <c r="I48" s="38"/>
      <c r="J48" s="39"/>
      <c r="K48" s="15" t="s">
        <v>157</v>
      </c>
      <c r="L48" s="15"/>
    </row>
    <row r="49" spans="1:12" ht="36">
      <c r="A49" s="24" t="s">
        <v>160</v>
      </c>
      <c r="B49" s="22" t="s">
        <v>154</v>
      </c>
      <c r="C49" s="23" t="s">
        <v>161</v>
      </c>
      <c r="D49" s="16" t="s">
        <v>156</v>
      </c>
      <c r="E49" s="24" t="s">
        <v>56</v>
      </c>
      <c r="F49" s="25">
        <f>77.08/2</f>
        <v>38.54</v>
      </c>
      <c r="G49" s="24"/>
      <c r="H49" s="26"/>
      <c r="I49" s="38"/>
      <c r="J49" s="39"/>
      <c r="K49" s="15" t="s">
        <v>157</v>
      </c>
      <c r="L49" s="15"/>
    </row>
    <row r="50" spans="1:12" ht="36">
      <c r="A50" s="24" t="s">
        <v>162</v>
      </c>
      <c r="B50" s="22" t="s">
        <v>154</v>
      </c>
      <c r="C50" s="23" t="s">
        <v>163</v>
      </c>
      <c r="D50" s="16" t="s">
        <v>156</v>
      </c>
      <c r="E50" s="24" t="s">
        <v>56</v>
      </c>
      <c r="F50" s="25">
        <f>21.11/2</f>
        <v>10.555</v>
      </c>
      <c r="G50" s="24"/>
      <c r="H50" s="26"/>
      <c r="I50" s="38"/>
      <c r="J50" s="39"/>
      <c r="K50" s="15" t="s">
        <v>157</v>
      </c>
      <c r="L50" s="15"/>
    </row>
    <row r="51" spans="1:12" ht="36">
      <c r="A51" s="24" t="s">
        <v>164</v>
      </c>
      <c r="B51" s="22" t="s">
        <v>154</v>
      </c>
      <c r="C51" s="23" t="s">
        <v>165</v>
      </c>
      <c r="D51" s="16" t="s">
        <v>156</v>
      </c>
      <c r="E51" s="24" t="s">
        <v>56</v>
      </c>
      <c r="F51" s="25">
        <f>1.04/2</f>
        <v>0.52</v>
      </c>
      <c r="G51" s="24"/>
      <c r="H51" s="26"/>
      <c r="I51" s="38"/>
      <c r="J51" s="39"/>
      <c r="K51" s="15" t="s">
        <v>157</v>
      </c>
      <c r="L51" s="15"/>
    </row>
    <row r="52" spans="1:12" ht="50.1" customHeight="1">
      <c r="A52" s="24" t="s">
        <v>166</v>
      </c>
      <c r="B52" s="22" t="s">
        <v>167</v>
      </c>
      <c r="C52" s="23" t="s">
        <v>168</v>
      </c>
      <c r="D52" s="2" t="s">
        <v>169</v>
      </c>
      <c r="E52" s="24" t="s">
        <v>77</v>
      </c>
      <c r="F52" s="26">
        <v>25</v>
      </c>
      <c r="G52" s="26"/>
      <c r="H52" s="25"/>
      <c r="I52" s="38"/>
      <c r="J52" s="39"/>
      <c r="K52" s="15" t="s">
        <v>170</v>
      </c>
      <c r="L52" s="15"/>
    </row>
    <row r="53" spans="1:12" ht="36">
      <c r="A53" s="24" t="s">
        <v>171</v>
      </c>
      <c r="B53" s="27" t="s">
        <v>79</v>
      </c>
      <c r="C53" s="23" t="s">
        <v>172</v>
      </c>
      <c r="D53" s="28" t="s">
        <v>81</v>
      </c>
      <c r="E53" s="24" t="s">
        <v>77</v>
      </c>
      <c r="F53" s="26">
        <v>5.2</v>
      </c>
      <c r="G53" s="20"/>
      <c r="H53" s="25"/>
      <c r="I53" s="38"/>
      <c r="J53" s="39"/>
      <c r="K53" s="15" t="s">
        <v>79</v>
      </c>
      <c r="L53" s="15"/>
    </row>
    <row r="54" spans="1:12" ht="36">
      <c r="A54" s="24" t="s">
        <v>173</v>
      </c>
      <c r="B54" s="27" t="s">
        <v>79</v>
      </c>
      <c r="C54" s="28" t="s">
        <v>174</v>
      </c>
      <c r="D54" s="28" t="s">
        <v>81</v>
      </c>
      <c r="E54" s="24" t="s">
        <v>77</v>
      </c>
      <c r="F54" s="15">
        <v>20</v>
      </c>
      <c r="G54" s="20"/>
      <c r="H54" s="20"/>
      <c r="I54" s="20"/>
      <c r="J54" s="20"/>
      <c r="K54" s="15" t="s">
        <v>79</v>
      </c>
      <c r="L54" s="15"/>
    </row>
    <row r="55" spans="1:12" ht="48">
      <c r="A55" s="24" t="s">
        <v>175</v>
      </c>
      <c r="B55" s="27" t="s">
        <v>79</v>
      </c>
      <c r="C55" s="23" t="s">
        <v>176</v>
      </c>
      <c r="D55" s="28" t="s">
        <v>81</v>
      </c>
      <c r="E55" s="24" t="s">
        <v>77</v>
      </c>
      <c r="F55" s="26">
        <v>50</v>
      </c>
      <c r="G55" s="20"/>
      <c r="H55" s="25"/>
      <c r="I55" s="38"/>
      <c r="J55" s="39"/>
      <c r="K55" s="15" t="s">
        <v>79</v>
      </c>
      <c r="L55" s="15"/>
    </row>
    <row r="56" spans="1:12" ht="36">
      <c r="A56" s="24" t="s">
        <v>177</v>
      </c>
      <c r="B56" s="27" t="s">
        <v>92</v>
      </c>
      <c r="C56" s="28" t="s">
        <v>93</v>
      </c>
      <c r="D56" s="28" t="s">
        <v>94</v>
      </c>
      <c r="E56" s="24" t="s">
        <v>95</v>
      </c>
      <c r="F56" s="29">
        <v>30</v>
      </c>
      <c r="G56" s="15"/>
      <c r="H56" s="20"/>
      <c r="I56" s="20"/>
      <c r="J56" s="39"/>
      <c r="K56" s="15" t="s">
        <v>96</v>
      </c>
      <c r="L56" s="15"/>
    </row>
    <row r="57" spans="1:12" ht="24.75">
      <c r="A57" s="24" t="s">
        <v>178</v>
      </c>
      <c r="B57" s="27" t="s">
        <v>97</v>
      </c>
      <c r="C57" s="28" t="s">
        <v>179</v>
      </c>
      <c r="D57" s="28" t="s">
        <v>148</v>
      </c>
      <c r="E57" s="24" t="s">
        <v>95</v>
      </c>
      <c r="F57" s="29">
        <v>20</v>
      </c>
      <c r="G57" s="15"/>
      <c r="H57" s="20"/>
      <c r="I57" s="20"/>
      <c r="J57" s="39"/>
      <c r="K57" s="15" t="s">
        <v>96</v>
      </c>
      <c r="L57" s="15"/>
    </row>
    <row r="58" spans="1:12" ht="24">
      <c r="A58" s="24" t="s">
        <v>180</v>
      </c>
      <c r="B58" s="27" t="s">
        <v>100</v>
      </c>
      <c r="C58" s="28" t="s">
        <v>101</v>
      </c>
      <c r="D58" s="28" t="s">
        <v>94</v>
      </c>
      <c r="E58" s="24" t="s">
        <v>102</v>
      </c>
      <c r="F58" s="29">
        <f>30*5*2</f>
        <v>300</v>
      </c>
      <c r="G58" s="15"/>
      <c r="H58" s="20"/>
      <c r="I58" s="20"/>
      <c r="J58" s="39"/>
      <c r="K58" s="15" t="s">
        <v>103</v>
      </c>
      <c r="L58" s="15"/>
    </row>
    <row r="59" spans="1:12">
      <c r="A59" s="30"/>
      <c r="B59" s="31" t="s">
        <v>149</v>
      </c>
      <c r="C59" s="32"/>
      <c r="D59" s="32"/>
      <c r="E59" s="33"/>
      <c r="F59" s="34"/>
      <c r="G59" s="35"/>
      <c r="H59" s="36"/>
      <c r="I59" s="35"/>
      <c r="J59" s="35"/>
      <c r="K59" s="35"/>
      <c r="L59" s="35"/>
    </row>
    <row r="60" spans="1:12">
      <c r="A60" s="9" t="s">
        <v>181</v>
      </c>
      <c r="B60" s="8" t="s">
        <v>14</v>
      </c>
      <c r="C60" s="23"/>
      <c r="D60" s="23"/>
      <c r="E60" s="24"/>
      <c r="F60" s="29"/>
      <c r="G60" s="15"/>
      <c r="H60" s="20"/>
      <c r="I60" s="15"/>
      <c r="J60" s="15"/>
      <c r="K60" s="15"/>
      <c r="L60" s="15"/>
    </row>
    <row r="61" spans="1:12" ht="36">
      <c r="A61" s="15">
        <v>1</v>
      </c>
      <c r="B61" s="22" t="s">
        <v>182</v>
      </c>
      <c r="C61" s="23" t="s">
        <v>183</v>
      </c>
      <c r="D61" s="17" t="s">
        <v>38</v>
      </c>
      <c r="E61" s="24" t="s">
        <v>39</v>
      </c>
      <c r="F61" s="26">
        <v>2</v>
      </c>
      <c r="G61" s="24"/>
      <c r="H61" s="25"/>
      <c r="I61" s="38"/>
      <c r="J61" s="39"/>
      <c r="K61" s="24" t="s">
        <v>182</v>
      </c>
      <c r="L61" s="14" t="s">
        <v>41</v>
      </c>
    </row>
    <row r="62" spans="1:12" ht="36">
      <c r="A62" s="15">
        <v>2</v>
      </c>
      <c r="B62" s="22" t="s">
        <v>182</v>
      </c>
      <c r="C62" s="23" t="s">
        <v>184</v>
      </c>
      <c r="D62" s="17" t="s">
        <v>38</v>
      </c>
      <c r="E62" s="24" t="s">
        <v>39</v>
      </c>
      <c r="F62" s="26">
        <v>1</v>
      </c>
      <c r="G62" s="24"/>
      <c r="H62" s="25"/>
      <c r="I62" s="38"/>
      <c r="J62" s="39"/>
      <c r="K62" s="24" t="s">
        <v>182</v>
      </c>
      <c r="L62" s="14" t="s">
        <v>41</v>
      </c>
    </row>
    <row r="63" spans="1:12" ht="36">
      <c r="A63" s="15">
        <v>3</v>
      </c>
      <c r="B63" s="22" t="s">
        <v>182</v>
      </c>
      <c r="C63" s="23" t="s">
        <v>185</v>
      </c>
      <c r="D63" s="17" t="s">
        <v>38</v>
      </c>
      <c r="E63" s="24" t="s">
        <v>39</v>
      </c>
      <c r="F63" s="26">
        <v>6</v>
      </c>
      <c r="G63" s="24"/>
      <c r="H63" s="25"/>
      <c r="I63" s="38"/>
      <c r="J63" s="39"/>
      <c r="K63" s="24" t="s">
        <v>182</v>
      </c>
      <c r="L63" s="14" t="s">
        <v>41</v>
      </c>
    </row>
    <row r="64" spans="1:12" ht="36">
      <c r="A64" s="15">
        <v>4</v>
      </c>
      <c r="B64" s="22" t="s">
        <v>182</v>
      </c>
      <c r="C64" s="23" t="s">
        <v>186</v>
      </c>
      <c r="D64" s="17" t="s">
        <v>38</v>
      </c>
      <c r="E64" s="24" t="s">
        <v>39</v>
      </c>
      <c r="F64" s="26">
        <v>2</v>
      </c>
      <c r="G64" s="24"/>
      <c r="H64" s="25"/>
      <c r="I64" s="38"/>
      <c r="J64" s="39"/>
      <c r="K64" s="24" t="s">
        <v>182</v>
      </c>
      <c r="L64" s="14" t="s">
        <v>41</v>
      </c>
    </row>
    <row r="65" spans="1:12" ht="60">
      <c r="A65" s="15">
        <v>5</v>
      </c>
      <c r="B65" s="22" t="s">
        <v>74</v>
      </c>
      <c r="C65" s="23" t="s">
        <v>75</v>
      </c>
      <c r="D65" s="23" t="s">
        <v>76</v>
      </c>
      <c r="E65" s="24" t="s">
        <v>77</v>
      </c>
      <c r="F65" s="26">
        <v>248.54</v>
      </c>
      <c r="G65" s="26"/>
      <c r="H65" s="26"/>
      <c r="I65" s="38"/>
      <c r="J65" s="39"/>
      <c r="K65" s="14" t="s">
        <v>78</v>
      </c>
      <c r="L65" s="15"/>
    </row>
    <row r="66" spans="1:12" ht="60">
      <c r="A66" s="15">
        <v>6</v>
      </c>
      <c r="B66" s="22" t="s">
        <v>74</v>
      </c>
      <c r="C66" s="23" t="s">
        <v>130</v>
      </c>
      <c r="D66" s="23" t="s">
        <v>76</v>
      </c>
      <c r="E66" s="24" t="s">
        <v>77</v>
      </c>
      <c r="F66" s="26">
        <f>199*1.5</f>
        <v>298.5</v>
      </c>
      <c r="G66" s="26"/>
      <c r="H66" s="26"/>
      <c r="I66" s="38"/>
      <c r="J66" s="39"/>
      <c r="K66" s="14" t="s">
        <v>78</v>
      </c>
      <c r="L66" s="15"/>
    </row>
    <row r="67" spans="1:12" ht="36">
      <c r="A67" s="15">
        <v>7</v>
      </c>
      <c r="B67" s="22" t="s">
        <v>154</v>
      </c>
      <c r="C67" s="23" t="s">
        <v>155</v>
      </c>
      <c r="D67" s="16" t="s">
        <v>156</v>
      </c>
      <c r="E67" s="24" t="s">
        <v>56</v>
      </c>
      <c r="F67" s="26">
        <f>39.45/2</f>
        <v>19.725000000000001</v>
      </c>
      <c r="G67" s="24"/>
      <c r="H67" s="26"/>
      <c r="I67" s="38"/>
      <c r="J67" s="39"/>
      <c r="K67" s="15" t="s">
        <v>157</v>
      </c>
      <c r="L67" s="15"/>
    </row>
    <row r="68" spans="1:12" ht="36">
      <c r="A68" s="15">
        <v>8</v>
      </c>
      <c r="B68" s="22" t="s">
        <v>154</v>
      </c>
      <c r="C68" s="23" t="s">
        <v>159</v>
      </c>
      <c r="D68" s="16" t="s">
        <v>156</v>
      </c>
      <c r="E68" s="24" t="s">
        <v>56</v>
      </c>
      <c r="F68" s="26">
        <f>87.39/2</f>
        <v>43.695</v>
      </c>
      <c r="G68" s="24"/>
      <c r="H68" s="26"/>
      <c r="I68" s="38"/>
      <c r="J68" s="39"/>
      <c r="K68" s="15" t="s">
        <v>157</v>
      </c>
      <c r="L68" s="15"/>
    </row>
    <row r="69" spans="1:12" ht="36">
      <c r="A69" s="15">
        <v>9</v>
      </c>
      <c r="B69" s="22" t="s">
        <v>154</v>
      </c>
      <c r="C69" s="23" t="s">
        <v>187</v>
      </c>
      <c r="D69" s="16" t="s">
        <v>156</v>
      </c>
      <c r="E69" s="24" t="s">
        <v>56</v>
      </c>
      <c r="F69" s="26">
        <f>72.32/2</f>
        <v>36.159999999999997</v>
      </c>
      <c r="G69" s="24"/>
      <c r="H69" s="26"/>
      <c r="I69" s="38"/>
      <c r="J69" s="39"/>
      <c r="K69" s="15" t="s">
        <v>157</v>
      </c>
      <c r="L69" s="15"/>
    </row>
    <row r="70" spans="1:12" ht="36">
      <c r="A70" s="15">
        <v>10</v>
      </c>
      <c r="B70" s="22" t="s">
        <v>154</v>
      </c>
      <c r="C70" s="23" t="s">
        <v>163</v>
      </c>
      <c r="D70" s="16" t="s">
        <v>156</v>
      </c>
      <c r="E70" s="24" t="s">
        <v>56</v>
      </c>
      <c r="F70" s="26">
        <f>8.89/2</f>
        <v>4.4450000000000003</v>
      </c>
      <c r="G70" s="24"/>
      <c r="H70" s="26"/>
      <c r="I70" s="38"/>
      <c r="J70" s="39"/>
      <c r="K70" s="15" t="s">
        <v>157</v>
      </c>
      <c r="L70" s="15"/>
    </row>
    <row r="71" spans="1:12" ht="36">
      <c r="A71" s="15">
        <v>11</v>
      </c>
      <c r="B71" s="22" t="s">
        <v>154</v>
      </c>
      <c r="C71" s="23" t="s">
        <v>165</v>
      </c>
      <c r="D71" s="16" t="s">
        <v>156</v>
      </c>
      <c r="E71" s="24" t="s">
        <v>56</v>
      </c>
      <c r="F71" s="26">
        <f>191.02/2</f>
        <v>95.51</v>
      </c>
      <c r="G71" s="24"/>
      <c r="H71" s="26"/>
      <c r="I71" s="38"/>
      <c r="J71" s="39"/>
      <c r="K71" s="15" t="s">
        <v>157</v>
      </c>
      <c r="L71" s="15"/>
    </row>
    <row r="72" spans="1:12" ht="24">
      <c r="A72" s="15">
        <v>12</v>
      </c>
      <c r="B72" s="22" t="s">
        <v>167</v>
      </c>
      <c r="C72" s="23" t="s">
        <v>168</v>
      </c>
      <c r="D72" s="2" t="s">
        <v>169</v>
      </c>
      <c r="E72" s="24" t="s">
        <v>77</v>
      </c>
      <c r="F72" s="26">
        <v>180</v>
      </c>
      <c r="G72" s="26"/>
      <c r="H72" s="25"/>
      <c r="I72" s="38"/>
      <c r="J72" s="39"/>
      <c r="K72" s="15" t="s">
        <v>170</v>
      </c>
      <c r="L72" s="15"/>
    </row>
    <row r="73" spans="1:12" ht="36">
      <c r="A73" s="15">
        <v>13</v>
      </c>
      <c r="B73" s="27" t="s">
        <v>79</v>
      </c>
      <c r="C73" s="23" t="s">
        <v>172</v>
      </c>
      <c r="D73" s="28" t="s">
        <v>81</v>
      </c>
      <c r="E73" s="24" t="s">
        <v>77</v>
      </c>
      <c r="F73" s="26">
        <v>5.2</v>
      </c>
      <c r="G73" s="20"/>
      <c r="H73" s="25"/>
      <c r="I73" s="38"/>
      <c r="J73" s="39"/>
      <c r="K73" s="15" t="s">
        <v>79</v>
      </c>
      <c r="L73" s="15"/>
    </row>
    <row r="74" spans="1:12" ht="36">
      <c r="A74" s="15">
        <v>14</v>
      </c>
      <c r="B74" s="27" t="s">
        <v>79</v>
      </c>
      <c r="C74" s="28" t="s">
        <v>174</v>
      </c>
      <c r="D74" s="28" t="s">
        <v>81</v>
      </c>
      <c r="E74" s="24" t="s">
        <v>77</v>
      </c>
      <c r="F74" s="15">
        <v>20</v>
      </c>
      <c r="G74" s="20"/>
      <c r="H74" s="20"/>
      <c r="I74" s="20"/>
      <c r="J74" s="20"/>
      <c r="K74" s="15" t="s">
        <v>79</v>
      </c>
      <c r="L74" s="15"/>
    </row>
    <row r="75" spans="1:12" ht="36">
      <c r="A75" s="15">
        <v>15</v>
      </c>
      <c r="B75" s="27" t="s">
        <v>79</v>
      </c>
      <c r="C75" s="23" t="s">
        <v>188</v>
      </c>
      <c r="D75" s="28" t="s">
        <v>81</v>
      </c>
      <c r="E75" s="24" t="s">
        <v>77</v>
      </c>
      <c r="F75" s="26">
        <v>50</v>
      </c>
      <c r="G75" s="20"/>
      <c r="H75" s="25"/>
      <c r="I75" s="38"/>
      <c r="J75" s="39"/>
      <c r="K75" s="15" t="s">
        <v>79</v>
      </c>
      <c r="L75" s="15"/>
    </row>
    <row r="76" spans="1:12" ht="36">
      <c r="A76" s="15">
        <v>16</v>
      </c>
      <c r="B76" s="27" t="s">
        <v>92</v>
      </c>
      <c r="C76" s="28" t="s">
        <v>93</v>
      </c>
      <c r="D76" s="28" t="s">
        <v>94</v>
      </c>
      <c r="E76" s="24" t="s">
        <v>95</v>
      </c>
      <c r="F76" s="29">
        <v>11</v>
      </c>
      <c r="G76" s="15"/>
      <c r="H76" s="20"/>
      <c r="I76" s="38"/>
      <c r="J76" s="39"/>
      <c r="K76" s="15" t="s">
        <v>96</v>
      </c>
      <c r="L76" s="15"/>
    </row>
    <row r="77" spans="1:12" ht="24.75">
      <c r="A77" s="15">
        <v>17</v>
      </c>
      <c r="B77" s="27" t="s">
        <v>97</v>
      </c>
      <c r="C77" s="28" t="s">
        <v>179</v>
      </c>
      <c r="D77" s="28" t="s">
        <v>148</v>
      </c>
      <c r="E77" s="24" t="s">
        <v>95</v>
      </c>
      <c r="F77" s="29">
        <v>100</v>
      </c>
      <c r="G77" s="15"/>
      <c r="H77" s="20"/>
      <c r="I77" s="38"/>
      <c r="J77" s="39"/>
      <c r="K77" s="15" t="s">
        <v>96</v>
      </c>
      <c r="L77" s="15"/>
    </row>
    <row r="78" spans="1:12" ht="24">
      <c r="A78" s="15">
        <v>18</v>
      </c>
      <c r="B78" s="27" t="s">
        <v>100</v>
      </c>
      <c r="C78" s="28" t="s">
        <v>101</v>
      </c>
      <c r="D78" s="28" t="s">
        <v>94</v>
      </c>
      <c r="E78" s="24" t="s">
        <v>102</v>
      </c>
      <c r="F78" s="29">
        <f>50*5*2</f>
        <v>500</v>
      </c>
      <c r="G78" s="15"/>
      <c r="H78" s="20"/>
      <c r="I78" s="38"/>
      <c r="J78" s="39"/>
      <c r="K78" s="15" t="s">
        <v>103</v>
      </c>
      <c r="L78" s="15"/>
    </row>
    <row r="79" spans="1:12" ht="24">
      <c r="A79" s="15">
        <v>19</v>
      </c>
      <c r="B79" s="22" t="s">
        <v>109</v>
      </c>
      <c r="C79" s="23" t="s">
        <v>110</v>
      </c>
      <c r="D79" s="23" t="s">
        <v>111</v>
      </c>
      <c r="E79" s="24" t="s">
        <v>95</v>
      </c>
      <c r="F79" s="29">
        <v>11</v>
      </c>
      <c r="G79" s="15"/>
      <c r="H79" s="20"/>
      <c r="I79" s="20"/>
      <c r="J79" s="39"/>
      <c r="K79" s="15" t="s">
        <v>109</v>
      </c>
      <c r="L79" s="14" t="s">
        <v>112</v>
      </c>
    </row>
    <row r="80" spans="1:12" ht="24">
      <c r="A80" s="15">
        <v>20</v>
      </c>
      <c r="B80" s="22" t="s">
        <v>113</v>
      </c>
      <c r="C80" s="23" t="s">
        <v>114</v>
      </c>
      <c r="D80" s="23" t="s">
        <v>115</v>
      </c>
      <c r="E80" s="24" t="s">
        <v>56</v>
      </c>
      <c r="F80" s="29">
        <f>11*8</f>
        <v>88</v>
      </c>
      <c r="G80" s="15"/>
      <c r="H80" s="15"/>
      <c r="I80" s="38"/>
      <c r="J80" s="39"/>
      <c r="K80" s="15" t="s">
        <v>116</v>
      </c>
      <c r="L80" s="15"/>
    </row>
    <row r="81" spans="1:12" ht="24">
      <c r="A81" s="15">
        <v>21</v>
      </c>
      <c r="B81" s="22" t="s">
        <v>117</v>
      </c>
      <c r="C81" s="23" t="s">
        <v>118</v>
      </c>
      <c r="D81" s="23" t="s">
        <v>119</v>
      </c>
      <c r="E81" s="24" t="s">
        <v>56</v>
      </c>
      <c r="F81" s="29">
        <f>11*8*2</f>
        <v>176</v>
      </c>
      <c r="G81" s="15"/>
      <c r="H81" s="15"/>
      <c r="I81" s="38"/>
      <c r="J81" s="39"/>
      <c r="K81" s="15" t="s">
        <v>120</v>
      </c>
      <c r="L81" s="15"/>
    </row>
    <row r="82" spans="1:12">
      <c r="A82" s="35"/>
      <c r="B82" s="31" t="s">
        <v>149</v>
      </c>
      <c r="C82" s="32"/>
      <c r="D82" s="32"/>
      <c r="E82" s="33"/>
      <c r="F82" s="34"/>
      <c r="G82" s="35"/>
      <c r="H82" s="36"/>
      <c r="I82" s="35"/>
      <c r="J82" s="35"/>
      <c r="K82" s="35"/>
      <c r="L82" s="35"/>
    </row>
    <row r="83" spans="1:12">
      <c r="A83" s="40"/>
      <c r="B83" s="41" t="s">
        <v>15</v>
      </c>
      <c r="C83" s="42"/>
      <c r="D83" s="42"/>
      <c r="E83" s="43"/>
      <c r="F83" s="44"/>
      <c r="G83" s="40"/>
      <c r="H83" s="45"/>
      <c r="I83" s="40"/>
      <c r="J83" s="40"/>
      <c r="K83" s="40"/>
      <c r="L83" s="40"/>
    </row>
    <row r="84" spans="1:12" ht="78.95" customHeight="1">
      <c r="A84" s="83" t="s">
        <v>121</v>
      </c>
      <c r="B84" s="83"/>
      <c r="C84" s="84"/>
      <c r="D84" s="84"/>
      <c r="E84" s="83"/>
      <c r="F84" s="85"/>
      <c r="G84" s="85"/>
      <c r="H84" s="97"/>
      <c r="I84" s="85"/>
      <c r="J84" s="85"/>
      <c r="K84" s="83"/>
      <c r="L84" s="83"/>
    </row>
    <row r="85" spans="1:12" ht="39" customHeight="1">
      <c r="A85" s="83" t="s">
        <v>122</v>
      </c>
      <c r="B85" s="83"/>
      <c r="C85" s="84"/>
      <c r="D85" s="84"/>
      <c r="E85" s="83"/>
      <c r="F85" s="85"/>
      <c r="G85" s="85"/>
      <c r="H85" s="97"/>
      <c r="I85" s="85"/>
      <c r="J85" s="85"/>
      <c r="K85" s="83"/>
      <c r="L85" s="83"/>
    </row>
    <row r="86" spans="1:12">
      <c r="A86" s="46"/>
      <c r="B86" s="47"/>
      <c r="C86" s="48"/>
      <c r="D86" s="49"/>
      <c r="E86" s="50"/>
      <c r="F86" s="46"/>
      <c r="G86" s="46"/>
      <c r="H86" s="51"/>
      <c r="I86" s="46"/>
      <c r="J86" s="46"/>
      <c r="K86" s="58"/>
      <c r="L86" s="1"/>
    </row>
    <row r="87" spans="1:12">
      <c r="A87" s="46"/>
      <c r="B87" s="86" t="s">
        <v>19</v>
      </c>
      <c r="C87" s="87"/>
      <c r="D87" s="98"/>
      <c r="E87" s="86"/>
      <c r="F87" s="46"/>
      <c r="G87" s="46"/>
      <c r="H87" s="51"/>
      <c r="I87" s="46"/>
      <c r="J87" s="46"/>
      <c r="K87" s="58"/>
      <c r="L87" s="1"/>
    </row>
    <row r="88" spans="1:12">
      <c r="A88" s="55"/>
      <c r="B88" s="52" t="s">
        <v>20</v>
      </c>
      <c r="C88" s="53"/>
      <c r="D88" s="54"/>
      <c r="E88" s="52"/>
      <c r="F88" s="56"/>
      <c r="G88" s="56"/>
      <c r="H88" s="57"/>
      <c r="I88" s="56"/>
      <c r="J88" s="56"/>
      <c r="K88" s="55"/>
      <c r="L88" s="1"/>
    </row>
    <row r="89" spans="1:12">
      <c r="A89" s="55"/>
      <c r="B89" s="86" t="s">
        <v>123</v>
      </c>
      <c r="C89" s="87"/>
      <c r="D89" s="98"/>
      <c r="E89" s="86"/>
      <c r="F89" s="56"/>
      <c r="G89" s="56"/>
      <c r="H89" s="57"/>
      <c r="I89" s="56"/>
      <c r="J89" s="56"/>
      <c r="K89" s="55"/>
      <c r="L89" s="1"/>
    </row>
  </sheetData>
  <autoFilter ref="A3:L89"/>
  <mergeCells count="16">
    <mergeCell ref="B87:E87"/>
    <mergeCell ref="B89:E89"/>
    <mergeCell ref="A3:A4"/>
    <mergeCell ref="B3:B4"/>
    <mergeCell ref="C3:C4"/>
    <mergeCell ref="D3:D4"/>
    <mergeCell ref="E3:E4"/>
    <mergeCell ref="A1:L1"/>
    <mergeCell ref="A2:L2"/>
    <mergeCell ref="G3:I3"/>
    <mergeCell ref="A84:L84"/>
    <mergeCell ref="A85:L85"/>
    <mergeCell ref="F3:F4"/>
    <mergeCell ref="J3:J4"/>
    <mergeCell ref="K3:K4"/>
    <mergeCell ref="L3:L4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报价汇总表</vt:lpstr>
      <vt:lpstr>游客中心空调</vt:lpstr>
      <vt:lpstr>花园餐厅空调</vt:lpstr>
      <vt:lpstr>都匀台</vt:lpstr>
      <vt:lpstr>花园餐厅空调!Print_Titles</vt:lpstr>
      <vt:lpstr>游客中心空调!Print_Titles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EZHI</cp:lastModifiedBy>
  <dcterms:created xsi:type="dcterms:W3CDTF">2020-04-06T13:52:00Z</dcterms:created>
  <dcterms:modified xsi:type="dcterms:W3CDTF">2020-04-24T08:52:39Z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false</vt:bool>
  </property>
</Properties>
</file>